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55" windowWidth="10005" windowHeight="9000" tabRatio="846" activeTab="0"/>
  </bookViews>
  <sheets>
    <sheet name="ПФХД 2019" sheetId="1" r:id="rId1"/>
    <sheet name="Расчет 2019МЗ" sheetId="2" r:id="rId2"/>
    <sheet name="Расчет 2019ВБ" sheetId="3" r:id="rId3"/>
    <sheet name="ПФХД 2020" sheetId="4" r:id="rId4"/>
    <sheet name="Расчет 2020МЗ" sheetId="5" r:id="rId5"/>
    <sheet name="Расчет 2020ВБ" sheetId="6" r:id="rId6"/>
    <sheet name="ПФХД 2021" sheetId="7" r:id="rId7"/>
    <sheet name="Расчет 2021МЗ" sheetId="8" r:id="rId8"/>
    <sheet name="Расчет 2021ВБ" sheetId="9" r:id="rId9"/>
  </sheets>
  <definedNames>
    <definedName name="_xlnm.Print_Area" localSheetId="0">'ПФХД 2019'!$A$1:$L$229</definedName>
    <definedName name="_xlnm.Print_Area" localSheetId="3">'ПФХД 2020'!$A$1:$L$235</definedName>
    <definedName name="_xlnm.Print_Area" localSheetId="6">'ПФХД 2021'!$A$1:$L$235</definedName>
    <definedName name="_xlnm.Print_Area" localSheetId="2">'Расчет 2019ВБ'!$A$1:$J$232</definedName>
    <definedName name="_xlnm.Print_Area" localSheetId="1">'Расчет 2019МЗ'!$A$1:$J$250</definedName>
    <definedName name="_xlnm.Print_Area" localSheetId="5">'Расчет 2020ВБ'!$A$1:$J$232</definedName>
    <definedName name="_xlnm.Print_Area" localSheetId="4">'Расчет 2020МЗ'!$A$1:$J$250</definedName>
    <definedName name="_xlnm.Print_Area" localSheetId="8">'Расчет 2021ВБ'!$A$1:$J$232</definedName>
    <definedName name="_xlnm.Print_Area" localSheetId="7">'Расчет 2021МЗ'!$A$1:$J$250</definedName>
  </definedNames>
  <calcPr fullCalcOnLoad="1"/>
</workbook>
</file>

<file path=xl/sharedStrings.xml><?xml version="1.0" encoding="utf-8"?>
<sst xmlns="http://schemas.openxmlformats.org/spreadsheetml/2006/main" count="3087" uniqueCount="368">
  <si>
    <t>КОДЫ</t>
  </si>
  <si>
    <t>Дата</t>
  </si>
  <si>
    <t>Наименование органа, осуществляющего функции и полномочия учредителя</t>
  </si>
  <si>
    <t>Номер лицевого счета</t>
  </si>
  <si>
    <t>по ОКЕИ</t>
  </si>
  <si>
    <t>Наименование муниципального учреждения</t>
  </si>
  <si>
    <t>х</t>
  </si>
  <si>
    <t>УТВЕРЖДАЮ</t>
  </si>
  <si>
    <t>(наименование главного распорядителя)</t>
  </si>
  <si>
    <t>Форма по КФД</t>
  </si>
  <si>
    <t>по ОКПО</t>
  </si>
  <si>
    <t>ИНН / КПП</t>
  </si>
  <si>
    <t>I. Сведения о деятельности муниципального учреждения</t>
  </si>
  <si>
    <t>1.1. Цели деятельности муниципального учреждения:</t>
  </si>
  <si>
    <t>1.2. Виды деятельности муниципального учреждения:</t>
  </si>
  <si>
    <t>1.3. Перечень услуг (работ), осуществляемых на платной основе:</t>
  </si>
  <si>
    <t>Наименование показателя</t>
  </si>
  <si>
    <t>I. Нефинансовые активы, всего:</t>
  </si>
  <si>
    <t>из них:</t>
  </si>
  <si>
    <t>в том числе:</t>
  </si>
  <si>
    <t>1.1.1. Стоимость имущества, закрепленного собственником имущества за муниципальным учреждением на праве оперативного управления</t>
  </si>
  <si>
    <t>1.1.2. Стоимость имущества, приобретенного муниципальным учреждением за счет выделенных собственником имущества учреждения средств</t>
  </si>
  <si>
    <t>1.1.4. Остаточная стоимость недвижимого муниципального имущества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</si>
  <si>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</si>
  <si>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</si>
  <si>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II. Финансовые активы, всего</t>
  </si>
  <si>
    <t>III. Обязательства, всего</t>
  </si>
  <si>
    <t>3.3.1. по начислениям на выплаты по оплате труда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</si>
  <si>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</si>
  <si>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</si>
  <si>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</si>
  <si>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</si>
  <si>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</si>
  <si>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</si>
  <si>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</si>
  <si>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</si>
  <si>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</si>
  <si>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</si>
  <si>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</si>
  <si>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</si>
  <si>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Всего</t>
  </si>
  <si>
    <t>Объем публичных обязательств, всего</t>
  </si>
  <si>
    <t>ПЛАН
финансово - хозяйственной деятельности</t>
  </si>
  <si>
    <t xml:space="preserve">III. Показатели по поступлениям и выплатам муниципального учреждения </t>
  </si>
  <si>
    <t>Руководитель муниципального учреждения</t>
  </si>
  <si>
    <t>Главный бухгалтер муниципального учреждения</t>
  </si>
  <si>
    <t>3.4.13. по прочим расчетам с кредиторами</t>
  </si>
  <si>
    <t>3.4.12. по платежам в бюджет</t>
  </si>
  <si>
    <t>3.4.11. по оплате прочих расходов</t>
  </si>
  <si>
    <t>3.4.10. по приобретению материальных запасов</t>
  </si>
  <si>
    <t>3.4.9. по приобретению непроизведенных активов</t>
  </si>
  <si>
    <t>3.4.8. по приобретению нематериальных активов</t>
  </si>
  <si>
    <t>3.4.7. по приобретению основных средств</t>
  </si>
  <si>
    <t>3.4.6. по оплате прочих услуг</t>
  </si>
  <si>
    <t>3.4.5. по оплате услуг по содержанию имущества</t>
  </si>
  <si>
    <t>3.4.4. по оплате коммунальных услуг</t>
  </si>
  <si>
    <t>3.4.3. по оплате транспортных услуг</t>
  </si>
  <si>
    <t>3.4.2. по оплате услуг связи</t>
  </si>
  <si>
    <t>3.4.1. по начислениям на выплаты по оплате труда</t>
  </si>
  <si>
    <t>3.2. Просроченнная кредиторская задолженность</t>
  </si>
  <si>
    <t>3.1.Долговые обязательства</t>
  </si>
  <si>
    <t>Справочно: Нефинансовые и финансовые активы (строка 410 формы 0503730)</t>
  </si>
  <si>
    <t>2.1. Денежные средства муниципального бюджетного учреждения, всего:</t>
  </si>
  <si>
    <t>2.1.1. Денежные средства муниципального учреждения на лицевых счетах (счетах)</t>
  </si>
  <si>
    <t>2.2. Иные финансовые инструменты</t>
  </si>
  <si>
    <t>2.3. Дебиторская задолженность по расходам</t>
  </si>
  <si>
    <t>2.3.1.Дебиторская задолженность по выданным авансам, перечисленным за счет средств, полученных из бюджета, всего:</t>
  </si>
  <si>
    <t>2.3.1.1. по выданным авансам на услуги связи</t>
  </si>
  <si>
    <t>2.3.1.2. по выданным авансам на транспортные услуги</t>
  </si>
  <si>
    <t>2.3.1.3. по выданным авансам на коммунальные услуги</t>
  </si>
  <si>
    <t>2.3.1.4. по выданным авансам на услуги по содержанию имущества</t>
  </si>
  <si>
    <t>2.3.1.5. по выданным авансам на прочие услуги</t>
  </si>
  <si>
    <t>2.3.1.6. по выданным авансам на приобретение основных средств</t>
  </si>
  <si>
    <t>2.3.1.7. по выданным авансам на приобретение нематериальных активов</t>
  </si>
  <si>
    <t>2.3.1.8. по выданным авансам на приобретение непроизведенных активов</t>
  </si>
  <si>
    <t>2.3.1.9. по выданным авансам на приобретение материальных запасов</t>
  </si>
  <si>
    <t>2.3.1.10. по выданным авансам на прочие расходы</t>
  </si>
  <si>
    <t>2.3.2.1. по выданным авансам на услуги связи</t>
  </si>
  <si>
    <t>2.3.2.2. по выданным авансам на транспортные услуги</t>
  </si>
  <si>
    <t>2.3.2.3. по выданным авансам на коммунальные услуги</t>
  </si>
  <si>
    <t>2.3.2.4. по выданным авансам на услуги по содержанию имущества</t>
  </si>
  <si>
    <t>2.3.2.5. по выданным авансам на прочие услуги</t>
  </si>
  <si>
    <t>2.3.2.6. по выданным авансам на приобретение основных средств</t>
  </si>
  <si>
    <t>2.3.2.7. по выданным авансам на приобретение нематериальных активов</t>
  </si>
  <si>
    <t>2.3.2.8. по выданным авансам на приобретение непроизведенных активов</t>
  </si>
  <si>
    <t>2.3.2.9. по выданным авансам на приобретение материальных запасов</t>
  </si>
  <si>
    <t>2.3.2.10. по выданным авансам на прочие расходы</t>
  </si>
  <si>
    <t>2.3.3.Прочая дебиторская задолженность по расходам</t>
  </si>
  <si>
    <t>2.4. Дебиторская задолженность по доходам</t>
  </si>
  <si>
    <t>поступления от оказания услуг (выполнения работ) на платной основе и от иной приносящей доход деятельности</t>
  </si>
  <si>
    <t>всего</t>
  </si>
  <si>
    <t>из них гранты</t>
  </si>
  <si>
    <t>Код строки</t>
  </si>
  <si>
    <t>Код по бюджетной классификации Российской Федерации</t>
  </si>
  <si>
    <t>субсидия на финансовое обеспечение выполнения муниципального задания</t>
  </si>
  <si>
    <t>субсидии на осуществление капитальных вложений</t>
  </si>
  <si>
    <t>средства обязательного медицинского страхования</t>
  </si>
  <si>
    <t>Объем финансовго обеспечения, руб. (с точностью до двух знаков после запятой-0,00)</t>
  </si>
  <si>
    <t>Поступления от доходов, всего:</t>
  </si>
  <si>
    <t>доходы от собственности</t>
  </si>
  <si>
    <t>доходы от оказания услуг, работ</t>
  </si>
  <si>
    <t>Выплаты по расходам, всего:</t>
  </si>
  <si>
    <t>в том числе на выплаты персоналу всего:</t>
  </si>
  <si>
    <t>фонд оплаты труда</t>
  </si>
  <si>
    <t>начисления на выплаты по оплате труда</t>
  </si>
  <si>
    <t>иные выплаты персоналу учреждений, за исключением фонда оплаты труда</t>
  </si>
  <si>
    <t>Социальное обеспечение и иные выплаты населению, всего:</t>
  </si>
  <si>
    <t>уплата налога на имущество организаций и земельного налога</t>
  </si>
  <si>
    <t>уплата прочих налогов и сборов</t>
  </si>
  <si>
    <t>уплата иных платежей</t>
  </si>
  <si>
    <t>Безвозмездные перечисления организациям</t>
  </si>
  <si>
    <t>Прочие расходы (кроме расходов на закупку товаров, работ, услуг)</t>
  </si>
  <si>
    <t>Расходы на закупку товаров, работ, услуг, всего:</t>
  </si>
  <si>
    <t>научно-исследовательские и опытно-конструкторские работы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</si>
  <si>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</si>
  <si>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</si>
  <si>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</si>
  <si>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</si>
  <si>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</si>
  <si>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</si>
  <si>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увеличение стоимости основных средств</t>
  </si>
  <si>
    <t>Поступление финансовых активов, всего:</t>
  </si>
  <si>
    <t>Выбытие финансовых активов, всего: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</si>
  <si>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</si>
  <si>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</si>
  <si>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</si>
  <si>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</si>
  <si>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всего закупки</t>
  </si>
  <si>
    <t>в соответствии с Федеральным законом от 5 апреля 2013 г. №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</si>
  <si>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 № 223-ФЗ "О закупках товаров, работ, услуг отдельными видами юридических лиц"</t>
  </si>
  <si>
    <t>очередной финансовый год</t>
  </si>
  <si>
    <t>1-ый год планового периода</t>
  </si>
  <si>
    <t>2-ой год планового периода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</si>
  <si>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</si>
  <si>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</si>
  <si>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</si>
  <si>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</si>
  <si>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</si>
  <si>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</si>
  <si>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</si>
  <si>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</si>
  <si>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</si>
  <si>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</si>
  <si>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</si>
  <si>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</si>
  <si>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в том числе: на оплату контрактов, заключенных до начала очередного финансового года</t>
  </si>
  <si>
    <t>на закупку товаров, работ, услуг по году начала закупки</t>
  </si>
  <si>
    <t>V. Сведения о средствах, поступающих во временное распоряжение учреждения</t>
  </si>
  <si>
    <t>(очередной финансовый год)</t>
  </si>
  <si>
    <t>Поступление</t>
  </si>
  <si>
    <t>Выбытие</t>
  </si>
  <si>
    <t>VI. Справочная информация</t>
  </si>
  <si>
    <t>Объем средств, поступивших во временное распоряжение, всего:</t>
  </si>
  <si>
    <t>010</t>
  </si>
  <si>
    <t>020</t>
  </si>
  <si>
    <t>030</t>
  </si>
  <si>
    <t xml:space="preserve">                        (подпись)                  (расшифровка подписи)</t>
  </si>
  <si>
    <t xml:space="preserve">                      (подпись)                  (расшифровка подписи)</t>
  </si>
  <si>
    <t>Исполнитель</t>
  </si>
  <si>
    <t xml:space="preserve"> </t>
  </si>
  <si>
    <t>Глава по БК</t>
  </si>
  <si>
    <t>1.1.3. Стоимость имущества, приобретенного муниципальным учреждением (подразделением) за счет доходов, полученных от приносящей доход деятельности</t>
  </si>
  <si>
    <r>
      <t xml:space="preserve">1.2. Общая балансовая стоимость движимого муниципального имущества, </t>
    </r>
    <r>
      <rPr>
        <sz val="14"/>
        <color indexed="63"/>
        <rFont val="Times New Roman"/>
        <family val="1"/>
      </rPr>
      <t>всего</t>
    </r>
  </si>
  <si>
    <r>
      <t xml:space="preserve">2.3.2. Дебиторская задолженность по выданным авансам за счет доходов, полученных от  приносящей доход деятельности, </t>
    </r>
    <r>
      <rPr>
        <sz val="14"/>
        <color indexed="63"/>
        <rFont val="Times New Roman"/>
        <family val="1"/>
      </rPr>
      <t>всего:</t>
    </r>
  </si>
  <si>
    <r>
      <t xml:space="preserve">3.3. Кредиторская задолженность по расчетам с поставщиками и подрядчиками за счет средств бюджета, </t>
    </r>
    <r>
      <rPr>
        <sz val="14"/>
        <color indexed="63"/>
        <rFont val="Times New Roman"/>
        <family val="1"/>
      </rPr>
      <t>всего:</t>
    </r>
  </si>
  <si>
    <r>
      <t xml:space="preserve">3.4. Кредиторская задолженность по расчетам с поставщиками и подрядчиками за счет доходов, полученных от  приносящей доход деятельности, </t>
    </r>
    <r>
      <rPr>
        <sz val="14"/>
        <color indexed="63"/>
        <rFont val="Times New Roman"/>
        <family val="1"/>
      </rPr>
      <t>всего:</t>
    </r>
  </si>
  <si>
    <t xml:space="preserve">субсидии, предоставляемые в соответствии с абзацем вторым пункта 1 статьи 78.1 Бюджетного кодекса Российской Федерации </t>
  </si>
  <si>
    <t>IV. Показатели выплат по расходам на закупку товаров, работ, услуг учреждения</t>
  </si>
  <si>
    <t>Выплаты по расходам на закупку товаров, работ, услуг, всего:</t>
  </si>
  <si>
    <t>0001</t>
  </si>
  <si>
    <t>040</t>
  </si>
  <si>
    <t>Сумма, тыс.руб.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</si>
  <si>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</si>
  <si>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r>
      <t xml:space="preserve">1.1. Общая балансовая стоимость недвижимого муниципального имущества, </t>
    </r>
    <r>
      <rPr>
        <sz val="14"/>
        <color indexed="63"/>
        <rFont val="Times New Roman"/>
        <family val="1"/>
      </rPr>
      <t>всего</t>
    </r>
  </si>
  <si>
    <t>Сумма выплат по расходам на закупку товаров, работ и услуг, руб.(с точностью до двух знаков после запятой - 0,00)</t>
  </si>
  <si>
    <t>Год начала закупки</t>
  </si>
  <si>
    <t>Сумма, руб. (с точностью до двух знаков после запятой-0,00)</t>
  </si>
  <si>
    <t>Сумма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</si>
  <si>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</si>
  <si>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</si>
  <si>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</si>
  <si>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</si>
  <si>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</si>
  <si>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Уплата налогов, сборов и иных платежей, всего:</t>
  </si>
  <si>
    <t>Увеличение остатков средств</t>
  </si>
  <si>
    <t>Прочие поступления</t>
  </si>
  <si>
    <t>Управление образования администрации города Чебоксары</t>
  </si>
  <si>
    <t>на 2019 г</t>
  </si>
  <si>
    <t>телефон 23-44-40</t>
  </si>
  <si>
    <t xml:space="preserve">                                                   (подпись)                                 (расшифровка подписи)</t>
  </si>
  <si>
    <t xml:space="preserve">* формирование общей культуры личности обучающихся на основе усвоения обязательного минимума содержания общеобразовательных программ, их адаптация к жизни в обществе;
* создание основы для осознанного выбора и последующего освоения профессиональных образовательных программ;
* воспитание гражданственности, трудолюбия, уважения к правам и свободам человека, любви к окружающей природе, Родине, семье;
* формирование здорового образа жизни;
* получение обучающимися среднего (полного) общего образования.
</t>
  </si>
  <si>
    <r>
      <t xml:space="preserve">Единица измерения: </t>
    </r>
    <r>
      <rPr>
        <b/>
        <sz val="14"/>
        <color indexed="8"/>
        <rFont val="Times New Roman"/>
        <family val="1"/>
      </rPr>
      <t>руб.</t>
    </r>
  </si>
  <si>
    <t>Руководитель  ________________________________Д.А. Захаров</t>
  </si>
  <si>
    <t xml:space="preserve">1) реализация программы дополнительного образования детей, а также основной общеобразовательной программы дошкольного образования при наличии соответствующих лицензии в соответствии с Типовым положением о дошкольном образовательном учреждении и Типовым положением об образовательном учреждении дополнительного образования детей;
2) оказание населению, предприятиям, учреждениям и организациям платных дополнительных образовательных услуг (обучение по дополнительным образовательным программам, преподавание специальных курсов и циклов дисциплин, репетиторство, занятия с обучающимися углубленным изучением предметов и другие услуги), не предусмотренных соответствующими образовательными программами и федеральными государственными образовательными стандартами, а также образовательными стандартами, устанавливаемыми в соответствии с Законом Российской Федерации «Об образовании».
Платными дополнительными образовательными услугами либо платными услугами могут быть:
-изучение отдельных дисциплин сверх часов и программ, предусмотренных учебным планом; 
-курсы по подготовке обучающихся к поступлению в образовательные учреждения; 
-репетиторство с обучающимися других образовательных учреждений;
-курсы по изучению иностранных языков;
-курсы по обучению пользованию компьютерными технологиями; 
-организация и проведение предметных олимпиад, конкурсов с учащимися других образовательных учреждений, в том числе с использованием «Интернет – сети»;
-создание студий, групп, факультативов, лабораторий, творческих объединений по программам дополнительного образования детей;
-создание кружков по обучению различным видам деятельности; 
-создание групп по укреплению здоровья;
-реализация программ дополнительной профессиональной подготовки.
-создание спортивных и физкультурных секций, групп по шейпингу-аэробике, спортивным играм, танцам;
-организация деятельности групп кратковременного пребывания для детей дошкольного возраста с осуществлением образовательной деятельности или без таковой.
3) в порядке, предусмотренном законодательством Российской Федерации и муниципальными правовыми актами муниципального образования города Чебоксары - столицы Чувашской Республики выступать арендодателем закрепленного за ним имущества.
</t>
  </si>
  <si>
    <t xml:space="preserve">Реализация образовательной деятельности по основным общеобразовательным программам начального общего образования, основного общего образования, среднего (полного) общего образования.
</t>
  </si>
  <si>
    <t>Дмитриева Марина Борисовна</t>
  </si>
  <si>
    <t xml:space="preserve">                                     И.В. Люсина</t>
  </si>
  <si>
    <t>на 2019 год</t>
  </si>
  <si>
    <t>Расчеты (обоснования) к плану финансово-хозяйственной деятельности государственного (муниципального) учреждения</t>
  </si>
  <si>
    <t>1. Расчеты (обоснования) выплат персоналу (строка 210)</t>
  </si>
  <si>
    <t>Код видов расходов</t>
  </si>
  <si>
    <t>111 (КОСГУ 211)</t>
  </si>
  <si>
    <t xml:space="preserve">Источник финансового обеспечения </t>
  </si>
  <si>
    <t>Субсидия на выполнение государственного (муниципального) задания</t>
  </si>
  <si>
    <r>
      <t>1.1.</t>
    </r>
    <r>
      <rPr>
        <sz val="10"/>
        <rFont val="Arial"/>
        <family val="2"/>
      </rPr>
      <t xml:space="preserve"> Расчеты (обоснования) расходов на оплату труда</t>
    </r>
  </si>
  <si>
    <t>№ 
п/п</t>
  </si>
  <si>
    <t>Должность, 
группа должностей</t>
  </si>
  <si>
    <t>Установленная численность, единиц</t>
  </si>
  <si>
    <t>Среднемесячный размер оплаты труда на одного работника, руб.</t>
  </si>
  <si>
    <t>Ежемесячная надбавка к должностному окладу, %</t>
  </si>
  <si>
    <t>Районный коэффициент</t>
  </si>
  <si>
    <t>Фонд оплаты труда в год, руб. (гр. 3 x гр. 4 x 
(1 + гр. 8 / 100) x 
гр. 9 x 12)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</si>
  <si>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</si>
  <si>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</si>
  <si>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</si>
  <si>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Административно-управленческий персонал</t>
  </si>
  <si>
    <t>Педагогический персонал</t>
  </si>
  <si>
    <t>Учебно-вспомогательный персонал</t>
  </si>
  <si>
    <t>Прочий персонал</t>
  </si>
  <si>
    <t xml:space="preserve">Итого: </t>
  </si>
  <si>
    <t>112 (КОСГУ 212)</t>
  </si>
  <si>
    <t>Наименование 
расходов</t>
  </si>
  <si>
    <t>Средний размер выплаты на одного работника в день, руб.</t>
  </si>
  <si>
    <t>Количество работников, 
чел.</t>
  </si>
  <si>
    <t>Количество 
дней</t>
  </si>
  <si>
    <t>Сумма, руб. 
(гр. 3 x гр. 4 x 
гр. 5)</t>
  </si>
  <si>
    <r>
      <t xml:space="preserve">1.3. </t>
    </r>
    <r>
      <rPr>
        <sz val="10"/>
        <rFont val="Arial"/>
        <family val="2"/>
      </rPr>
      <t>Расчеты (обоснования) выплат персоналу по уходу за ребенком</t>
    </r>
  </si>
  <si>
    <t>Численность работников, получающих пособие</t>
  </si>
  <si>
    <t>Количество выплат в год на одного работника</t>
  </si>
  <si>
    <t>Размер 
выплаты 
(пособия) 
в месяц, руб.</t>
  </si>
  <si>
    <t>Выплаты по уходу за ребенком (от 1,5 до 3 лет)</t>
  </si>
  <si>
    <t>119 (КОСГУ 213)</t>
  </si>
  <si>
    <r>
      <t>1.4.</t>
    </r>
    <r>
      <rPr>
        <sz val="10"/>
        <rFont val="Arial"/>
        <family val="2"/>
      </rPr>
      <t xml:space="preserve">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  </r>
  </si>
  <si>
    <t>Наименование государственного внебюджетного фонда</t>
  </si>
  <si>
    <t>Размер базы 
для начисления страховых взносов, руб.</t>
  </si>
  <si>
    <t>Сумма 
взноса, 
руб.</t>
  </si>
  <si>
    <t>Начисления на выплаты по оплате труда, всего</t>
  </si>
  <si>
    <t>Страховые взносы в Пенсионный фонд Российской Федерации, всего</t>
  </si>
  <si>
    <t>1.1</t>
  </si>
  <si>
    <t>по ставке 22,0%</t>
  </si>
  <si>
    <t>Страховые взносы в Фонд социального страхования Российской Федерации, всего</t>
  </si>
  <si>
    <t>2.1</t>
  </si>
  <si>
    <t>обязательное социальное страхование на случай временной нетрудоспособности и в связи с материнством по ставке 2,9%</t>
  </si>
  <si>
    <t>2.2</t>
  </si>
  <si>
    <t>обязательное социальное страхование от несчастных случаев на производстве и профессиональных заболеваний по ставке 0,2%</t>
  </si>
  <si>
    <t>Страховые взносы в Федеральный фонд обязательного медицинского страхования, всего (по ставке 5,1%)</t>
  </si>
  <si>
    <t>Наименование расходов</t>
  </si>
  <si>
    <t>Количество номеров</t>
  </si>
  <si>
    <t>Количество платежей в год</t>
  </si>
  <si>
    <t>Стоимость за единицу, руб.</t>
  </si>
  <si>
    <t xml:space="preserve"> Итого:</t>
  </si>
  <si>
    <t>Количество 
услуг 
перевозки</t>
  </si>
  <si>
    <t>Цена услуги перевозки, 
руб.</t>
  </si>
  <si>
    <t>Сумма, руб. 
(гр. 3 x гр. 4)</t>
  </si>
  <si>
    <r>
      <t>Транспортные услуги</t>
    </r>
    <r>
      <rPr>
        <sz val="10"/>
        <rFont val="Times New Roman"/>
        <family val="1"/>
      </rPr>
      <t xml:space="preserve"> (в т.ч.задолженность прошлых лет)</t>
    </r>
  </si>
  <si>
    <t>Размер потребления ресурсов</t>
  </si>
  <si>
    <t>Тариф 
(с учетом НДС), руб.</t>
  </si>
  <si>
    <t>Индексация, 
%</t>
  </si>
  <si>
    <t>Сумма, руб. 
(гр. 4 x гр. 5 x 
гр. 6)</t>
  </si>
  <si>
    <t>Стоимость 
с учетом НДС, 
руб.</t>
  </si>
  <si>
    <t>Налоговая база, руб.</t>
  </si>
  <si>
    <t>Ставка налога, 
%</t>
  </si>
  <si>
    <t>340 (КОСГУ 290)</t>
  </si>
  <si>
    <t>Количество</t>
  </si>
  <si>
    <t>3. Расчет (обоснование) расходов на уплату налогов, сборов и иных платежей</t>
  </si>
  <si>
    <r>
      <t xml:space="preserve">3.1. </t>
    </r>
    <r>
      <rPr>
        <sz val="10"/>
        <rFont val="Arial"/>
        <family val="2"/>
      </rPr>
      <t>Расчет (обоснование) расходов на оплату Прочие налоги и сборы</t>
    </r>
  </si>
  <si>
    <t>Сумма исчисленного 
налога, подлежащего 
уплате, руб. 
(гр. 3 x гр. 4 / 100)</t>
  </si>
  <si>
    <r>
      <t xml:space="preserve">3.2. </t>
    </r>
    <r>
      <rPr>
        <sz val="10"/>
        <rFont val="Arial"/>
        <family val="2"/>
      </rPr>
      <t>Расчет (обоснование) расходов на оплату Прочие налоги и сборы</t>
    </r>
  </si>
  <si>
    <r>
      <t xml:space="preserve">3.3. </t>
    </r>
    <r>
      <rPr>
        <sz val="10"/>
        <rFont val="Arial"/>
        <family val="2"/>
      </rPr>
      <t>Расчет (обоснование) расходов на оплату Иных платежей</t>
    </r>
  </si>
  <si>
    <t>Зам.гл.бухгалтера МБУ "ЦБМБОУ г.Чебоксары"</t>
  </si>
  <si>
    <t>Ирина Викторовна Люсина</t>
  </si>
  <si>
    <t xml:space="preserve">    (подпись)        </t>
  </si>
  <si>
    <t xml:space="preserve">          (расшифровка подписи)</t>
  </si>
  <si>
    <t>360 (КОСГУ 290)</t>
  </si>
  <si>
    <t>2. Расчет (обоснование) расходов на социальные и иные выплаты населению</t>
  </si>
  <si>
    <t>Стипендия</t>
  </si>
  <si>
    <t>Размер одной выплаты, руб.</t>
  </si>
  <si>
    <t>Количество выплат в год</t>
  </si>
  <si>
    <r>
      <t xml:space="preserve">2.2. </t>
    </r>
    <r>
      <rPr>
        <sz val="10"/>
        <rFont val="Arial"/>
        <family val="2"/>
      </rPr>
      <t>Расчет (обоснование) расходов на оплату иных выплат населению</t>
    </r>
  </si>
  <si>
    <r>
      <t xml:space="preserve">2.1. </t>
    </r>
    <r>
      <rPr>
        <sz val="10"/>
        <rFont val="Arial"/>
        <family val="2"/>
      </rPr>
      <t>Расчет (обоснование) расходов на оплату иных выплат населению</t>
    </r>
  </si>
  <si>
    <t>Труд несовершеннолетних</t>
  </si>
  <si>
    <t>Сумма, руб. 
(гр. 3 x гр. 4 )</t>
  </si>
  <si>
    <t>Стоимость услуги, руб.</t>
  </si>
  <si>
    <t>Штрафы, пени</t>
  </si>
  <si>
    <r>
      <t xml:space="preserve">6.2. </t>
    </r>
    <r>
      <rPr>
        <sz val="10"/>
        <rFont val="Arial"/>
        <family val="2"/>
      </rPr>
      <t xml:space="preserve">Расчет (обоснование) расходов на оплату транспортных услуг </t>
    </r>
    <r>
      <rPr>
        <b/>
        <sz val="10"/>
        <rFont val="Arial"/>
        <family val="2"/>
      </rPr>
      <t>(КОСГУ 222)</t>
    </r>
  </si>
  <si>
    <t>6. Расчеты (обоснования) расходов на закупку товаров, работ, услуг</t>
  </si>
  <si>
    <r>
      <t>6.1.</t>
    </r>
    <r>
      <rPr>
        <sz val="10"/>
        <rFont val="Arial"/>
        <family val="2"/>
      </rPr>
      <t xml:space="preserve"> Расчет (обоснование) расходов на оплату услуг связи </t>
    </r>
    <r>
      <rPr>
        <b/>
        <sz val="10"/>
        <rFont val="Arial"/>
        <family val="2"/>
      </rPr>
      <t>(КОСГУ 221)</t>
    </r>
  </si>
  <si>
    <r>
      <t xml:space="preserve">6.3. </t>
    </r>
    <r>
      <rPr>
        <sz val="10"/>
        <rFont val="Arial"/>
        <family val="2"/>
      </rPr>
      <t xml:space="preserve">Расчет (обоснование) расходов на оплату коммунальных услуг </t>
    </r>
    <r>
      <rPr>
        <b/>
        <sz val="10"/>
        <rFont val="Arial"/>
        <family val="2"/>
      </rPr>
      <t>(КОСГУ 223)</t>
    </r>
  </si>
  <si>
    <r>
      <t xml:space="preserve">6.4. </t>
    </r>
    <r>
      <rPr>
        <sz val="10"/>
        <rFont val="Arial"/>
        <family val="2"/>
      </rPr>
      <t xml:space="preserve">Расчет (обоснование) расходов на оплату аренды имущества </t>
    </r>
    <r>
      <rPr>
        <b/>
        <sz val="10"/>
        <rFont val="Arial"/>
        <family val="2"/>
      </rPr>
      <t>(КОСГУ 224)</t>
    </r>
  </si>
  <si>
    <r>
      <t xml:space="preserve">6.5. </t>
    </r>
    <r>
      <rPr>
        <sz val="10"/>
        <rFont val="Arial"/>
        <family val="2"/>
      </rPr>
      <t xml:space="preserve">Расчет (обоснование) расходов на оплату работ, услуг по содержанию имущества </t>
    </r>
    <r>
      <rPr>
        <b/>
        <sz val="10"/>
        <rFont val="Arial"/>
        <family val="2"/>
      </rPr>
      <t>(КОСГУ 225)</t>
    </r>
  </si>
  <si>
    <r>
      <t xml:space="preserve">6.7. </t>
    </r>
    <r>
      <rPr>
        <sz val="10"/>
        <rFont val="Arial"/>
        <family val="2"/>
      </rPr>
      <t>Расчет (обоснование) расходов на оплату Иных платежей</t>
    </r>
  </si>
  <si>
    <r>
      <t xml:space="preserve">6.8. </t>
    </r>
    <r>
      <rPr>
        <sz val="10"/>
        <rFont val="Arial"/>
        <family val="0"/>
      </rPr>
      <t xml:space="preserve"> Расчет (обоснование) расходов на приобретение основных средств </t>
    </r>
    <r>
      <rPr>
        <b/>
        <sz val="10"/>
        <rFont val="Arial"/>
        <family val="2"/>
      </rPr>
      <t>(КОСГУ 310)</t>
    </r>
  </si>
  <si>
    <t>4. Расчет (обоснование) расходов на безвозмездные перечисления организациям</t>
  </si>
  <si>
    <t>Общая сумма выплат, руб. 
(гр. 3 x гр. 4 )</t>
  </si>
  <si>
    <t>5. Расчет (обоснование)прочих расходов (кроме расходов на закупку товаров, работ, услуг)</t>
  </si>
  <si>
    <t>Услуги связи</t>
  </si>
  <si>
    <t>Электроэнергия (кВТ)</t>
  </si>
  <si>
    <t>Тепловая энергия (Гкал)</t>
  </si>
  <si>
    <t>Холодное водоснабжение (куб.м.)</t>
  </si>
  <si>
    <t>Водоотведение холодной воды (куб.м.)</t>
  </si>
  <si>
    <t>Плата за сброс сточных вод (месецев или квартал)</t>
  </si>
  <si>
    <t>Ставка арендной платы</t>
  </si>
  <si>
    <t>Стоимость с учетом НДС, руб.</t>
  </si>
  <si>
    <t>Арендная плата за пользование имуществом</t>
  </si>
  <si>
    <t>Средства от приносящей доход деятельности</t>
  </si>
  <si>
    <t>Субсидии на иные цели</t>
  </si>
  <si>
    <r>
      <rPr>
        <sz val="10"/>
        <rFont val="Arial"/>
        <family val="2"/>
      </rPr>
      <t xml:space="preserve">Источник финансового обеспечения </t>
    </r>
    <r>
      <rPr>
        <b/>
        <sz val="10"/>
        <rFont val="Arial"/>
        <family val="2"/>
      </rPr>
      <t>Субсидии на иные цели</t>
    </r>
  </si>
  <si>
    <t>Работы, услуги по содержанию имущества: (вывоз ТБО, испытание пожарных кранов, рукавов, обсл "тревожной кнопки", переосвидетельствование и зарядка огнетушителей, дератизация и дезинфекция, техническое обслуживание ВРУ и электрощитов, аварийное обслуживание коммуникаций, сервисное обслуживание узлов тепловой энергии, тех.обслуж. приборов автоматич. регул-я тепл. энергии, поверка средств измерений, паспортизация, лабораторные исследования, замер сопрот.изоляц., промывка, опрессовка, обслуживание АПС , ремонт и сервисное обслуживание оборудования, очистка поверхности воздуховода, заправка картриджей, демеркуризация ртутьсодержащих отходов, огнезащитная обработка имущества, определение категорий помещения по взрывопожарной и пожарной опасности, установка и замена противопожарных дверей, проведение бактериологических исследований воздуха в помещениях, замена и ремонт водомерного узла. проливка, обслед.несущ. констркций здания, эксплуатац.и содержание жилья, плата за кап.ремонт здания, уборка наледи и снега с крышы здания, вырубка деревьев и зеленых насаждений, ремонт ограждений, замена световых табло "Выход", капитальный и текущий ремонт систмемы тревожной сигнализации, ремонт пожарной сигнализации, ремонт сетей наружного освещения, замена регулирующего клапана, замена труб (с установкой новой задвижки), сантехнические работы, демонтаж КТТО с установкой теплообменного аппарта, вывоз строительного мусора и др.), в т.ч. задолженность прошлых лет</t>
  </si>
  <si>
    <t>Субсидия на иные цели</t>
  </si>
  <si>
    <r>
      <rPr>
        <sz val="10"/>
        <rFont val="Arial"/>
        <family val="2"/>
      </rPr>
      <t xml:space="preserve">Расчет (обоснование) расходов на оплату работ, услуг по содержанию имущества </t>
    </r>
    <r>
      <rPr>
        <b/>
        <sz val="10"/>
        <rFont val="Arial"/>
        <family val="2"/>
      </rPr>
      <t>(КОСГУ 225)</t>
    </r>
  </si>
  <si>
    <t>Текущий и капитальный ремонт, валка и вырубка деревьев и зеленых насаждений), в т.ч.задолженность прошлых лет</t>
  </si>
  <si>
    <t>Прочие работы, услуги:  (проектно-сметная документация, осуществление строительного контроля, средства на установку охранной и пожарной сигнализации, монтаж оборудования ПАК Стрелец-мониторинг, монтаж системы видеонаблюдения, монтаж АПС, монтаж противопожарных шкафов и оборудования, монтаж оборуования), в т.ч. задолженность прошлых лет</t>
  </si>
  <si>
    <r>
      <t>6.6.</t>
    </r>
    <r>
      <rPr>
        <sz val="10"/>
        <rFont val="Arial"/>
        <family val="2"/>
      </rPr>
      <t xml:space="preserve"> Расчет (обоснование) расходов на оплату прочих работ, услуг </t>
    </r>
    <r>
      <rPr>
        <b/>
        <sz val="10"/>
        <rFont val="Arial"/>
        <family val="2"/>
      </rPr>
      <t>(КОСГУ 226)</t>
    </r>
  </si>
  <si>
    <r>
      <t xml:space="preserve">Расчет (обоснование) расходов на оплату прочих работ, услуг </t>
    </r>
    <r>
      <rPr>
        <b/>
        <sz val="10"/>
        <rFont val="Arial"/>
        <family val="2"/>
      </rPr>
      <t>(КОСГУ 226)</t>
    </r>
  </si>
  <si>
    <t xml:space="preserve">Сумма, руб. 
</t>
  </si>
  <si>
    <t>Увеличение стоимости основных средств: (сцена, мебель, электро-бытовая техника и оборудование, светильники, малые игровые и архитектурные формы, хозинвентарь, компьютерное оборудование, мультимедийное оборудование, аудио-видео-фотоаппаратура, оргтехника, спортиный инвентарь, спортоборудование, музыкальные инструменты и оборудование, медицинский инвентарь и оборудование, кухонное оборудование, мебель и инвентарь, учебное пособие, дидактические материалы, сценический инвентарь и костюмы, новогодняя елка, сетевой фильтр, бытовое оборудование, хоз.оборудование, флагшток, стенды, вывески, мальберт, учебная доска, жалюзи, ковер, партьер, гардины, карнизы, шторы, печать, приборы и оборудование, инвентарь для сенсорной комнаты и для бассейна, огнетушители, планшеты для рисования песком, велопарковка, ЭЦП, баннеры, песочницы, картины, зеркало, оборудование для видеонаблюдения, снегоуборочная машина,ель искус., навогодние костюмы,гирлянда, декоративные элементы и фигурки (часы, бабочки, цветы и т.д.), световая иллюминация, комплект сенсорный уголок, мягкая мебель, зеркальный шар, масаж.коврики, интерактиное оборудование и  инвентарь, грабли, метла, лопаты, движок для снега, подиум, хоз инвентарь и инструменты, оборудование для малогабаритных групп  населения (в том числе медоборудование), тротуар, пандус, глобус, секундамер, громкоговоритель и пр. ), в т.ч. задолженность прошлых лет</t>
  </si>
  <si>
    <t xml:space="preserve">Увеличение стоимости материальных запасов: (продукты питания, расходные материалы для образовательного процесса, текущие хоз.расходы связанные с проведением образовательного процесса, хозяйственный инвентарь и товары, моющие чистящие и дезинфицирующие ср-ва, значки, календарь, канцтовары, посуда, пластик ПВХ, трубы, мягкий инвентарь, КПБ, доводчик, стройматериалы, сантехника, электротовары, медикаменты, двери, песок речной, спецодежда, грунт, электропривод, костюмы, счетчики, манометры, план эвакуации, знаки (пожарной безопасности, дорожного движения и т.п.), крепления, ванны, посадочный материал (рассада, саженцы), декоративные элементы и товары, перчатки, штампы, бланк меню-требование, флажки, визитки, диски, люк, блок питания, батарейка, магнитики, игры, игрушки, дидактические материалы, справочно-методич. литература, учебно наглядные пособия, учебники, радиатор, наклейки, футболки, флажки, шары надувные, бейсболки, штемпельная краска, тонер, расходные материалы, запастные части и комплектующие к оборудованию и к оргтехнике, ГСМ, фурнитура) в том числе задолженность прошлых лет </t>
  </si>
  <si>
    <t xml:space="preserve">Увеличение стоимости материальных запасов: (стройматериалы для проведения капитального и текущего ремонта, план эвакуации, знаки (пожарной безопасности, дорожного движения и т.п.) в том числе задолженность прошлых лет </t>
  </si>
  <si>
    <t>на 2020 г</t>
  </si>
  <si>
    <t>на 2020 год</t>
  </si>
  <si>
    <t>"09" января 2019 г.</t>
  </si>
  <si>
    <t>II. Показатели финансового состояния муниципального учреждения на "09" января 2019 г.</t>
  </si>
  <si>
    <t>на "09" января 2019 г.</t>
  </si>
  <si>
    <t xml:space="preserve">   "09" января 2019 г.</t>
  </si>
  <si>
    <t>Социальные пособия и компенсации персоналу в денежной форме</t>
  </si>
  <si>
    <t>Транспортные услуги</t>
  </si>
  <si>
    <t>Прочие работы, услуги</t>
  </si>
  <si>
    <t>Иные выплаты населению</t>
  </si>
  <si>
    <t>исполнение судебных актов РФ и мировых соглашений по возмещению причиненного вреда</t>
  </si>
  <si>
    <t>243, 244</t>
  </si>
  <si>
    <t>прочие расходы</t>
  </si>
  <si>
    <t>увеличение стоимости нематериальных активов</t>
  </si>
  <si>
    <t>увеличение стоимости материальных запасов</t>
  </si>
  <si>
    <t>увеличение неисключительных прав на результат интелектуальной деятельности</t>
  </si>
  <si>
    <t>Суточные при командировках (в т.ч. задолженность прошлых лет)</t>
  </si>
  <si>
    <t>112 (КОСГУ 266)</t>
  </si>
  <si>
    <t>112 (КОСГУ 222)</t>
  </si>
  <si>
    <r>
      <t xml:space="preserve">1.4. </t>
    </r>
    <r>
      <rPr>
        <sz val="10"/>
        <rFont val="Arial"/>
        <family val="2"/>
      </rPr>
      <t xml:space="preserve">Расчет (обоснование) расходов на оплату транспортных услуг </t>
    </r>
  </si>
  <si>
    <r>
      <t>1.2.</t>
    </r>
    <r>
      <rPr>
        <sz val="10"/>
        <rFont val="Arial"/>
        <family val="2"/>
      </rPr>
      <t xml:space="preserve"> Расчеты (обоснования) выплат персоналу при направлении в служебные командировки </t>
    </r>
  </si>
  <si>
    <r>
      <t>Транспортные услуги</t>
    </r>
    <r>
      <rPr>
        <sz val="10"/>
        <rFont val="Times New Roman"/>
        <family val="1"/>
      </rPr>
      <t xml:space="preserve"> (проездние билеты), в т.ч.задолженность прошлых лет</t>
    </r>
  </si>
  <si>
    <r>
      <t>1.5.</t>
    </r>
    <r>
      <rPr>
        <sz val="10"/>
        <rFont val="Arial"/>
        <family val="2"/>
      </rPr>
      <t xml:space="preserve"> Расчет (обоснование) расходов на оплату прочих работ, услуг</t>
    </r>
  </si>
  <si>
    <t>112 (КОСГУ 226)</t>
  </si>
  <si>
    <t>Прочие работы, услуги  (возмещение расходов связанных с командировками (проживание, билеты), возмещение расходов за медосмотр, в т.ч. задолженность прошлых лет</t>
  </si>
  <si>
    <t>Налог на имущество, землю</t>
  </si>
  <si>
    <t>Госпошлина, транспортный налог</t>
  </si>
  <si>
    <t>831 (КОСГУ 296)</t>
  </si>
  <si>
    <t>851 (КОСГУ 291)</t>
  </si>
  <si>
    <t>852 (КОСГУ 291)</t>
  </si>
  <si>
    <t>Исполнение судебных актов РФ и мировых соглашений по возмещению причиненного вреда</t>
  </si>
  <si>
    <t>853 (КОСГУ 292)</t>
  </si>
  <si>
    <r>
      <t xml:space="preserve">3.4. </t>
    </r>
    <r>
      <rPr>
        <sz val="10"/>
        <rFont val="Arial"/>
        <family val="2"/>
      </rPr>
      <t>Расчет (обоснование) расходов на оплату Прочие налоги и сборы</t>
    </r>
  </si>
  <si>
    <t>Прочие работы, услуги:  (услуги охраны,обучение и курсы повышения квалификации, семинары, проведение мероприятий (конкурсы,смотры, спорт.меропр., выставки), спец.оценка условий труда (аттестация рабочих мест), тех.инвентаризация и справка об износе объекта, медосмотр, санминимум, подписка, поддержание сайта, абонент.обслужив.для корпоротивной лицензии, лицензирование, аккредитация, программное обеспечение, нотариальные услуги, расчет категорий помещений по взрывоопасной и пожарной безопасности, лабораторные исследования воды и прочее).  Организация льготного питания для отдельных категорий учащихся в муниципальных общеобразовательных организациях, в т.ч. задолженность прошлых лет</t>
  </si>
  <si>
    <t>244 (КОСГУ 228)</t>
  </si>
  <si>
    <t>Монтажные работы (АПС, тревожная сигнализация, оборудования и т.п.)</t>
  </si>
  <si>
    <t>монтажные работы</t>
  </si>
  <si>
    <t>244 (КОСГУ 353)</t>
  </si>
  <si>
    <t>Программное обеспечение, приобретение  и обновление справочно-информационных баз данных</t>
  </si>
  <si>
    <r>
      <t>6.9.</t>
    </r>
    <r>
      <rPr>
        <sz val="10"/>
        <rFont val="Arial"/>
        <family val="0"/>
      </rPr>
      <t xml:space="preserve"> Расчет (обоснование) расходов на приобретениематериальных запасов </t>
    </r>
    <r>
      <rPr>
        <b/>
        <sz val="10"/>
        <rFont val="Arial"/>
        <family val="2"/>
      </rPr>
      <t>(КОСГУ 341-349)</t>
    </r>
  </si>
  <si>
    <r>
      <rPr>
        <sz val="10"/>
        <rFont val="Arial"/>
        <family val="0"/>
      </rPr>
      <t xml:space="preserve">Расчет (обоснование) расходов на приобретениематериальных запасов </t>
    </r>
    <r>
      <rPr>
        <b/>
        <sz val="10"/>
        <rFont val="Arial"/>
        <family val="2"/>
      </rPr>
      <t>(КОСГУ 341-349)</t>
    </r>
  </si>
  <si>
    <t>111 (КОСГУ 266)</t>
  </si>
  <si>
    <t>Пособие за первые три дня больничного, компенсация при увольнении</t>
  </si>
  <si>
    <t>на 2021 год</t>
  </si>
  <si>
    <t>на 2021 г</t>
  </si>
  <si>
    <t>услуги, работы для целей кап.вложений</t>
  </si>
  <si>
    <t>Муниципальное бюджетное общеобразовательное учреждение «Начальная общеобразовательная школа № 2» города Чебоксары Чувашской Республики</t>
  </si>
  <si>
    <t>20156Ю09690, 21156Ю09690</t>
  </si>
  <si>
    <t>2130106587/213001001</t>
  </si>
  <si>
    <t>муниципальное бюджетное  образовательное учреждение "Начальная общеобразовательная школа № 2" города Чебоксары Чувашской Республики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</si>
</sst>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&quot;р.&quot;"/>
    <numFmt numFmtId="177" formatCode="#,##0.00_ ;[Red]\-#,##0.00\ "/>
    <numFmt numFmtId="178" formatCode="#,##0.0_ ;[Red]\-#,##0.0\ "/>
  </numFmts>
  <fonts count="87">
    <font>
      <sz val="10"/>
      <name val="Arial"/>
      <family val="0"/>
    </font>
    <font>
      <sz val="10"/>
      <name val="Arial Cyr"/>
      <family val="0"/>
    </font>
    <font>
      <sz val="11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63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3"/>
      <name val="Arial"/>
      <family val="2"/>
    </font>
    <font>
      <b/>
      <sz val="14"/>
      <color indexed="8"/>
      <name val="Times New Roman"/>
      <family val="1"/>
    </font>
    <font>
      <sz val="14"/>
      <color indexed="63"/>
      <name val="Times New Roman"/>
      <family val="1"/>
    </font>
    <font>
      <b/>
      <sz val="14"/>
      <name val="Times New Roman"/>
      <family val="1"/>
    </font>
    <font>
      <u val="single"/>
      <sz val="14"/>
      <color indexed="8"/>
      <name val="Times New Roman"/>
      <family val="1"/>
    </font>
    <font>
      <sz val="14"/>
      <name val="Arial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TimesET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4"/>
      <color indexed="8"/>
      <name val="Times New Roman"/>
      <family val="1"/>
    </font>
    <font>
      <sz val="14"/>
      <color indexed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.5"/>
      <name val="Times New Roman"/>
      <family val="1"/>
    </font>
    <font>
      <sz val="8"/>
      <name val="Times New Roman"/>
      <family val="1"/>
    </font>
    <font>
      <sz val="9.5"/>
      <name val="Times New Roman"/>
      <family val="1"/>
    </font>
    <font>
      <sz val="7"/>
      <name val="Arial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color indexed="57"/>
      <name val="Arial"/>
      <family val="2"/>
    </font>
    <font>
      <b/>
      <sz val="10"/>
      <color indexed="10"/>
      <name val="Arial"/>
      <family val="2"/>
    </font>
    <font>
      <b/>
      <sz val="10"/>
      <name val="Arial Cyr"/>
      <family val="0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b/>
      <sz val="10"/>
      <color indexed="36"/>
      <name val="Arial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10"/>
      <color rgb="FF7030A0"/>
      <name val="Arial"/>
      <family val="2"/>
    </font>
    <font>
      <sz val="10"/>
      <color theme="8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/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 style="thin">
        <color indexed="8"/>
      </left>
      <right style="medium">
        <color indexed="8"/>
      </right>
      <top style="hair"/>
      <bottom style="hair"/>
    </border>
    <border>
      <left style="thin">
        <color indexed="8"/>
      </left>
      <right style="thin">
        <color indexed="8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hair"/>
    </border>
    <border>
      <left style="medium">
        <color indexed="8"/>
      </left>
      <right style="thin">
        <color indexed="8"/>
      </right>
      <top style="hair"/>
      <bottom style="thin"/>
    </border>
    <border>
      <left style="thin">
        <color indexed="8"/>
      </left>
      <right style="thin">
        <color indexed="8"/>
      </right>
      <top style="hair"/>
      <bottom style="thin"/>
    </border>
    <border>
      <left style="thin">
        <color indexed="8"/>
      </left>
      <right style="medium">
        <color indexed="8"/>
      </right>
      <top style="hair"/>
      <bottom style="thin"/>
    </border>
    <border>
      <left>
        <color indexed="63"/>
      </left>
      <right style="thin">
        <color indexed="8"/>
      </right>
      <top>
        <color indexed="63"/>
      </top>
      <bottom style="hair"/>
    </border>
    <border>
      <left>
        <color indexed="63"/>
      </left>
      <right style="thin">
        <color indexed="8"/>
      </right>
      <top style="hair"/>
      <bottom style="hair"/>
    </border>
    <border>
      <left>
        <color indexed="63"/>
      </left>
      <right style="thin">
        <color indexed="8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 style="hair"/>
      <bottom>
        <color indexed="63"/>
      </bottom>
    </border>
    <border>
      <left>
        <color indexed="63"/>
      </left>
      <right style="thin">
        <color indexed="8"/>
      </right>
      <top style="hair"/>
      <bottom>
        <color indexed="63"/>
      </bottom>
    </border>
    <border>
      <left style="thin">
        <color indexed="8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hair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7" fillId="27" borderId="1" applyNumberFormat="0" applyAlignment="0" applyProtection="0"/>
    <xf numFmtId="0" fontId="68" fillId="28" borderId="2" applyNumberFormat="0" applyAlignment="0" applyProtection="0"/>
    <xf numFmtId="0" fontId="69" fillId="28" borderId="1" applyNumberFormat="0" applyAlignment="0" applyProtection="0"/>
    <xf numFmtId="0" fontId="70" fillId="2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29" borderId="7" applyNumberFormat="0" applyAlignment="0" applyProtection="0"/>
    <xf numFmtId="0" fontId="76" fillId="0" borderId="0" applyNumberFormat="0" applyFill="0" applyBorder="0" applyAlignment="0" applyProtection="0"/>
    <xf numFmtId="0" fontId="77" fillId="30" borderId="0" applyNumberFormat="0" applyBorder="0" applyAlignment="0" applyProtection="0"/>
    <xf numFmtId="0" fontId="0" fillId="2" borderId="0">
      <alignment/>
      <protection/>
    </xf>
    <xf numFmtId="0" fontId="78" fillId="2" borderId="0" applyNumberFormat="0" applyFill="0" applyBorder="0" applyAlignment="0" applyProtection="0"/>
    <xf numFmtId="0" fontId="79" fillId="31" borderId="0" applyNumberFormat="0" applyBorder="0" applyAlignment="0" applyProtection="0"/>
    <xf numFmtId="0" fontId="80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on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3" fillId="33" borderId="0" applyNumberFormat="0" applyBorder="0" applyAlignment="0" applyProtection="0"/>
  </cellStyleXfs>
  <cellXfs count="436">
    <xf numFmtId="0" fontId="0" fillId="2" borderId="0" xfId="0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5" fillId="2" borderId="0" xfId="0" applyFont="1" applyAlignment="1">
      <alignment/>
    </xf>
    <xf numFmtId="0" fontId="2" fillId="2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7" fillId="2" borderId="0" xfId="0" applyFont="1" applyFill="1" applyAlignment="1">
      <alignment horizontal="center" vertical="top" wrapText="1"/>
    </xf>
    <xf numFmtId="0" fontId="8" fillId="2" borderId="0" xfId="0" applyFont="1" applyFill="1" applyAlignment="1">
      <alignment vertical="top" wrapText="1"/>
    </xf>
    <xf numFmtId="0" fontId="7" fillId="2" borderId="0" xfId="0" applyFont="1" applyFill="1" applyAlignment="1">
      <alignment horizontal="center" wrapText="1"/>
    </xf>
    <xf numFmtId="0" fontId="7" fillId="2" borderId="10" xfId="0" applyFont="1" applyFill="1" applyBorder="1" applyAlignment="1">
      <alignment horizontal="center" vertical="top" wrapText="1"/>
    </xf>
    <xf numFmtId="0" fontId="7" fillId="2" borderId="11" xfId="0" applyFont="1" applyFill="1" applyBorder="1" applyAlignment="1">
      <alignment vertical="top" wrapText="1"/>
    </xf>
    <xf numFmtId="0" fontId="7" fillId="2" borderId="12" xfId="0" applyFont="1" applyFill="1" applyBorder="1" applyAlignment="1">
      <alignment vertical="top" wrapText="1"/>
    </xf>
    <xf numFmtId="0" fontId="7" fillId="2" borderId="13" xfId="0" applyFont="1" applyFill="1" applyBorder="1" applyAlignment="1">
      <alignment vertical="top" wrapText="1"/>
    </xf>
    <xf numFmtId="0" fontId="7" fillId="2" borderId="14" xfId="0" applyFont="1" applyFill="1" applyBorder="1" applyAlignment="1">
      <alignment vertical="top" wrapText="1"/>
    </xf>
    <xf numFmtId="0" fontId="3" fillId="2" borderId="15" xfId="0" applyFont="1" applyFill="1" applyBorder="1" applyAlignment="1">
      <alignment/>
    </xf>
    <xf numFmtId="0" fontId="7" fillId="2" borderId="12" xfId="0" applyFont="1" applyFill="1" applyBorder="1" applyAlignment="1">
      <alignment horizontal="right" vertical="top" wrapText="1"/>
    </xf>
    <xf numFmtId="0" fontId="7" fillId="2" borderId="13" xfId="0" applyFont="1" applyFill="1" applyBorder="1" applyAlignment="1">
      <alignment horizontal="right" vertical="top" wrapText="1"/>
    </xf>
    <xf numFmtId="0" fontId="7" fillId="2" borderId="14" xfId="0" applyFont="1" applyFill="1" applyBorder="1" applyAlignment="1">
      <alignment horizontal="right" vertical="top" wrapText="1"/>
    </xf>
    <xf numFmtId="0" fontId="12" fillId="2" borderId="11" xfId="0" applyFont="1" applyFill="1" applyBorder="1" applyAlignment="1">
      <alignment vertical="top" wrapText="1"/>
    </xf>
    <xf numFmtId="0" fontId="12" fillId="2" borderId="12" xfId="0" applyFont="1" applyFill="1" applyBorder="1" applyAlignment="1">
      <alignment horizontal="right" vertical="top" wrapText="1"/>
    </xf>
    <xf numFmtId="0" fontId="12" fillId="2" borderId="13" xfId="0" applyFont="1" applyFill="1" applyBorder="1" applyAlignment="1">
      <alignment horizontal="right" vertical="top" wrapText="1"/>
    </xf>
    <xf numFmtId="0" fontId="12" fillId="2" borderId="14" xfId="0" applyFont="1" applyFill="1" applyBorder="1" applyAlignment="1">
      <alignment horizontal="right" vertical="top" wrapText="1"/>
    </xf>
    <xf numFmtId="0" fontId="7" fillId="2" borderId="11" xfId="0" applyFont="1" applyFill="1" applyBorder="1" applyAlignment="1">
      <alignment horizontal="center" vertical="top" wrapText="1"/>
    </xf>
    <xf numFmtId="0" fontId="7" fillId="2" borderId="16" xfId="0" applyFont="1" applyFill="1" applyBorder="1" applyAlignment="1">
      <alignment horizontal="center" vertical="top" wrapText="1"/>
    </xf>
    <xf numFmtId="0" fontId="7" fillId="2" borderId="17" xfId="0" applyFont="1" applyFill="1" applyBorder="1" applyAlignment="1">
      <alignment horizontal="center" vertical="top" wrapText="1"/>
    </xf>
    <xf numFmtId="0" fontId="7" fillId="2" borderId="18" xfId="0" applyFont="1" applyFill="1" applyBorder="1" applyAlignment="1">
      <alignment horizontal="center" vertical="top" wrapText="1"/>
    </xf>
    <xf numFmtId="0" fontId="7" fillId="2" borderId="19" xfId="0" applyFont="1" applyFill="1" applyBorder="1" applyAlignment="1">
      <alignment horizontal="center" vertical="top" wrapText="1"/>
    </xf>
    <xf numFmtId="0" fontId="7" fillId="2" borderId="20" xfId="0" applyFont="1" applyFill="1" applyBorder="1" applyAlignment="1">
      <alignment horizontal="center" vertical="top" wrapText="1"/>
    </xf>
    <xf numFmtId="0" fontId="14" fillId="2" borderId="0" xfId="0" applyFont="1" applyAlignment="1">
      <alignment horizontal="justify"/>
    </xf>
    <xf numFmtId="0" fontId="14" fillId="2" borderId="0" xfId="0" applyFont="1" applyAlignment="1">
      <alignment/>
    </xf>
    <xf numFmtId="0" fontId="15" fillId="2" borderId="0" xfId="0" applyFont="1" applyFill="1" applyAlignment="1">
      <alignment vertical="top" wrapText="1"/>
    </xf>
    <xf numFmtId="0" fontId="16" fillId="2" borderId="0" xfId="0" applyFont="1" applyAlignment="1">
      <alignment/>
    </xf>
    <xf numFmtId="0" fontId="8" fillId="2" borderId="0" xfId="0" applyFont="1" applyFill="1" applyAlignment="1">
      <alignment vertical="top" wrapText="1"/>
    </xf>
    <xf numFmtId="0" fontId="17" fillId="2" borderId="0" xfId="0" applyFont="1" applyFill="1" applyAlignment="1">
      <alignment vertical="top" wrapText="1"/>
    </xf>
    <xf numFmtId="0" fontId="15" fillId="2" borderId="21" xfId="0" applyFont="1" applyFill="1" applyBorder="1" applyAlignment="1">
      <alignment horizontal="left" vertical="top" wrapText="1"/>
    </xf>
    <xf numFmtId="0" fontId="15" fillId="2" borderId="22" xfId="0" applyFont="1" applyFill="1" applyBorder="1" applyAlignment="1">
      <alignment horizontal="center" vertical="top" wrapText="1"/>
    </xf>
    <xf numFmtId="4" fontId="15" fillId="2" borderId="22" xfId="0" applyNumberFormat="1" applyFont="1" applyFill="1" applyBorder="1" applyAlignment="1">
      <alignment horizontal="right" vertical="center" shrinkToFit="1"/>
    </xf>
    <xf numFmtId="4" fontId="15" fillId="2" borderId="23" xfId="0" applyNumberFormat="1" applyFont="1" applyFill="1" applyBorder="1" applyAlignment="1">
      <alignment horizontal="right" vertical="center" shrinkToFit="1"/>
    </xf>
    <xf numFmtId="0" fontId="17" fillId="2" borderId="21" xfId="0" applyFont="1" applyFill="1" applyBorder="1" applyAlignment="1">
      <alignment horizontal="left" vertical="top" wrapText="1"/>
    </xf>
    <xf numFmtId="0" fontId="17" fillId="2" borderId="22" xfId="0" applyFont="1" applyFill="1" applyBorder="1" applyAlignment="1">
      <alignment horizontal="center" vertical="top" wrapText="1"/>
    </xf>
    <xf numFmtId="4" fontId="17" fillId="2" borderId="22" xfId="0" applyNumberFormat="1" applyFont="1" applyFill="1" applyBorder="1" applyAlignment="1">
      <alignment horizontal="right" vertical="center" shrinkToFit="1"/>
    </xf>
    <xf numFmtId="4" fontId="17" fillId="2" borderId="23" xfId="0" applyNumberFormat="1" applyFont="1" applyFill="1" applyBorder="1" applyAlignment="1">
      <alignment horizontal="right" vertical="center" shrinkToFit="1"/>
    </xf>
    <xf numFmtId="0" fontId="11" fillId="2" borderId="0" xfId="0" applyFont="1" applyFill="1" applyAlignment="1">
      <alignment horizontal="center" vertical="top" wrapText="1"/>
    </xf>
    <xf numFmtId="0" fontId="5" fillId="2" borderId="0" xfId="0" applyFont="1" applyAlignment="1">
      <alignment horizontal="center"/>
    </xf>
    <xf numFmtId="4" fontId="17" fillId="2" borderId="24" xfId="0" applyNumberFormat="1" applyFont="1" applyFill="1" applyBorder="1" applyAlignment="1">
      <alignment horizontal="right" vertical="center" shrinkToFit="1"/>
    </xf>
    <xf numFmtId="0" fontId="15" fillId="2" borderId="25" xfId="0" applyFont="1" applyFill="1" applyBorder="1" applyAlignment="1">
      <alignment horizontal="center" vertical="center" wrapText="1"/>
    </xf>
    <xf numFmtId="0" fontId="15" fillId="2" borderId="26" xfId="0" applyFont="1" applyFill="1" applyBorder="1" applyAlignment="1">
      <alignment horizontal="center" vertical="center" wrapText="1"/>
    </xf>
    <xf numFmtId="0" fontId="15" fillId="2" borderId="27" xfId="0" applyFont="1" applyFill="1" applyBorder="1" applyAlignment="1">
      <alignment horizontal="left" vertical="top" wrapText="1"/>
    </xf>
    <xf numFmtId="0" fontId="15" fillId="2" borderId="24" xfId="0" applyFont="1" applyFill="1" applyBorder="1" applyAlignment="1">
      <alignment horizontal="center" vertical="top" wrapText="1"/>
    </xf>
    <xf numFmtId="0" fontId="15" fillId="2" borderId="21" xfId="0" applyFont="1" applyFill="1" applyBorder="1" applyAlignment="1">
      <alignment horizontal="left" vertical="top" wrapText="1"/>
    </xf>
    <xf numFmtId="0" fontId="15" fillId="2" borderId="22" xfId="0" applyFont="1" applyFill="1" applyBorder="1" applyAlignment="1">
      <alignment horizontal="center" vertical="top" wrapText="1"/>
    </xf>
    <xf numFmtId="0" fontId="15" fillId="2" borderId="28" xfId="0" applyFont="1" applyFill="1" applyBorder="1" applyAlignment="1">
      <alignment horizontal="left" vertical="top" wrapText="1"/>
    </xf>
    <xf numFmtId="0" fontId="15" fillId="2" borderId="29" xfId="0" applyFont="1" applyFill="1" applyBorder="1" applyAlignment="1">
      <alignment horizontal="center" vertical="top" wrapText="1"/>
    </xf>
    <xf numFmtId="4" fontId="15" fillId="2" borderId="29" xfId="0" applyNumberFormat="1" applyFont="1" applyFill="1" applyBorder="1" applyAlignment="1">
      <alignment horizontal="right" vertical="center" shrinkToFit="1"/>
    </xf>
    <xf numFmtId="4" fontId="15" fillId="2" borderId="30" xfId="0" applyNumberFormat="1" applyFont="1" applyFill="1" applyBorder="1" applyAlignment="1">
      <alignment horizontal="right" vertical="center" shrinkToFit="1"/>
    </xf>
    <xf numFmtId="0" fontId="6" fillId="2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6" fillId="34" borderId="0" xfId="0" applyFont="1" applyFill="1" applyAlignment="1">
      <alignment/>
    </xf>
    <xf numFmtId="0" fontId="15" fillId="34" borderId="0" xfId="0" applyFont="1" applyFill="1" applyAlignment="1">
      <alignment/>
    </xf>
    <xf numFmtId="0" fontId="15" fillId="2" borderId="31" xfId="0" applyFont="1" applyFill="1" applyBorder="1" applyAlignment="1">
      <alignment horizontal="center" vertical="top" wrapText="1"/>
    </xf>
    <xf numFmtId="0" fontId="15" fillId="2" borderId="32" xfId="0" applyFont="1" applyFill="1" applyBorder="1" applyAlignment="1">
      <alignment horizontal="center" vertical="top" wrapText="1"/>
    </xf>
    <xf numFmtId="0" fontId="15" fillId="2" borderId="32" xfId="0" applyFont="1" applyFill="1" applyBorder="1" applyAlignment="1">
      <alignment horizontal="center" vertical="top" wrapText="1"/>
    </xf>
    <xf numFmtId="0" fontId="17" fillId="2" borderId="32" xfId="0" applyFont="1" applyFill="1" applyBorder="1" applyAlignment="1">
      <alignment horizontal="center" vertical="top" wrapText="1"/>
    </xf>
    <xf numFmtId="0" fontId="15" fillId="2" borderId="33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vertical="top" wrapText="1"/>
    </xf>
    <xf numFmtId="4" fontId="15" fillId="2" borderId="22" xfId="0" applyNumberFormat="1" applyFont="1" applyFill="1" applyBorder="1" applyAlignment="1">
      <alignment horizontal="center" vertical="center" shrinkToFit="1"/>
    </xf>
    <xf numFmtId="4" fontId="15" fillId="2" borderId="23" xfId="0" applyNumberFormat="1" applyFont="1" applyFill="1" applyBorder="1" applyAlignment="1">
      <alignment horizontal="center" vertical="center" shrinkToFit="1"/>
    </xf>
    <xf numFmtId="4" fontId="17" fillId="2" borderId="22" xfId="0" applyNumberFormat="1" applyFont="1" applyFill="1" applyBorder="1" applyAlignment="1">
      <alignment horizontal="center" vertical="center" shrinkToFit="1"/>
    </xf>
    <xf numFmtId="4" fontId="15" fillId="2" borderId="22" xfId="0" applyNumberFormat="1" applyFont="1" applyFill="1" applyBorder="1" applyAlignment="1">
      <alignment horizontal="center" vertical="center" shrinkToFit="1"/>
    </xf>
    <xf numFmtId="0" fontId="14" fillId="2" borderId="0" xfId="0" applyFont="1" applyAlignment="1">
      <alignment horizontal="center"/>
    </xf>
    <xf numFmtId="0" fontId="15" fillId="2" borderId="0" xfId="0" applyFont="1" applyFill="1" applyAlignment="1">
      <alignment/>
    </xf>
    <xf numFmtId="49" fontId="15" fillId="34" borderId="25" xfId="0" applyNumberFormat="1" applyFont="1" applyFill="1" applyBorder="1" applyAlignment="1">
      <alignment horizontal="center" vertical="top" wrapText="1" shrinkToFit="1"/>
    </xf>
    <xf numFmtId="0" fontId="15" fillId="34" borderId="25" xfId="0" applyFont="1" applyFill="1" applyBorder="1" applyAlignment="1">
      <alignment vertical="top" wrapText="1" shrinkToFit="1"/>
    </xf>
    <xf numFmtId="0" fontId="15" fillId="34" borderId="25" xfId="0" applyFont="1" applyFill="1" applyBorder="1" applyAlignment="1">
      <alignment horizontal="center" vertical="top" wrapText="1" shrinkToFit="1"/>
    </xf>
    <xf numFmtId="4" fontId="17" fillId="34" borderId="25" xfId="0" applyNumberFormat="1" applyFont="1" applyFill="1" applyBorder="1" applyAlignment="1">
      <alignment horizontal="right" vertical="top" wrapText="1" shrinkToFit="1"/>
    </xf>
    <xf numFmtId="0" fontId="14" fillId="2" borderId="34" xfId="0" applyFont="1" applyBorder="1" applyAlignment="1">
      <alignment horizontal="center"/>
    </xf>
    <xf numFmtId="0" fontId="14" fillId="2" borderId="35" xfId="0" applyFont="1" applyBorder="1" applyAlignment="1">
      <alignment horizontal="center"/>
    </xf>
    <xf numFmtId="0" fontId="14" fillId="2" borderId="36" xfId="0" applyFont="1" applyBorder="1" applyAlignment="1">
      <alignment horizontal="center"/>
    </xf>
    <xf numFmtId="0" fontId="15" fillId="2" borderId="34" xfId="0" applyFont="1" applyFill="1" applyBorder="1" applyAlignment="1">
      <alignment horizontal="left" shrinkToFit="1"/>
    </xf>
    <xf numFmtId="0" fontId="15" fillId="2" borderId="35" xfId="0" applyFont="1" applyFill="1" applyBorder="1" applyAlignment="1">
      <alignment horizontal="left" shrinkToFit="1"/>
    </xf>
    <xf numFmtId="0" fontId="15" fillId="2" borderId="36" xfId="0" applyFont="1" applyFill="1" applyBorder="1" applyAlignment="1">
      <alignment horizontal="left" shrinkToFit="1"/>
    </xf>
    <xf numFmtId="49" fontId="14" fillId="2" borderId="34" xfId="0" applyNumberFormat="1" applyFont="1" applyBorder="1" applyAlignment="1">
      <alignment horizontal="center"/>
    </xf>
    <xf numFmtId="49" fontId="14" fillId="2" borderId="35" xfId="0" applyNumberFormat="1" applyFont="1" applyBorder="1" applyAlignment="1">
      <alignment horizontal="center"/>
    </xf>
    <xf numFmtId="49" fontId="14" fillId="2" borderId="36" xfId="0" applyNumberFormat="1" applyFont="1" applyBorder="1" applyAlignment="1">
      <alignment horizontal="center"/>
    </xf>
    <xf numFmtId="0" fontId="15" fillId="34" borderId="0" xfId="0" applyFont="1" applyFill="1" applyAlignment="1">
      <alignment/>
    </xf>
    <xf numFmtId="0" fontId="14" fillId="34" borderId="0" xfId="0" applyFont="1" applyFill="1" applyAlignment="1">
      <alignment/>
    </xf>
    <xf numFmtId="0" fontId="15" fillId="34" borderId="0" xfId="0" applyFont="1" applyFill="1" applyBorder="1" applyAlignment="1">
      <alignment horizontal="center" vertical="top" wrapText="1"/>
    </xf>
    <xf numFmtId="0" fontId="15" fillId="34" borderId="0" xfId="0" applyFont="1" applyFill="1" applyBorder="1" applyAlignment="1">
      <alignment horizontal="center" wrapText="1"/>
    </xf>
    <xf numFmtId="0" fontId="20" fillId="34" borderId="0" xfId="0" applyFont="1" applyFill="1" applyBorder="1" applyAlignment="1">
      <alignment wrapText="1"/>
    </xf>
    <xf numFmtId="0" fontId="15" fillId="34" borderId="0" xfId="0" applyFont="1" applyFill="1" applyAlignment="1">
      <alignment vertical="top" wrapText="1"/>
    </xf>
    <xf numFmtId="0" fontId="14" fillId="34" borderId="0" xfId="0" applyFont="1" applyFill="1" applyAlignment="1">
      <alignment/>
    </xf>
    <xf numFmtId="0" fontId="20" fillId="34" borderId="0" xfId="0" applyFont="1" applyFill="1" applyBorder="1" applyAlignment="1">
      <alignment vertical="top" wrapText="1"/>
    </xf>
    <xf numFmtId="0" fontId="21" fillId="2" borderId="0" xfId="0" applyFont="1" applyAlignment="1">
      <alignment/>
    </xf>
    <xf numFmtId="0" fontId="15" fillId="34" borderId="0" xfId="0" applyFont="1" applyFill="1" applyBorder="1" applyAlignment="1">
      <alignment vertical="top" wrapText="1"/>
    </xf>
    <xf numFmtId="0" fontId="17" fillId="2" borderId="0" xfId="0" applyFont="1" applyFill="1" applyBorder="1" applyAlignment="1">
      <alignment horizontal="center" vertical="top" wrapText="1"/>
    </xf>
    <xf numFmtId="0" fontId="19" fillId="2" borderId="0" xfId="0" applyFont="1" applyAlignment="1">
      <alignment horizontal="center"/>
    </xf>
    <xf numFmtId="49" fontId="6" fillId="34" borderId="25" xfId="0" applyNumberFormat="1" applyFont="1" applyFill="1" applyBorder="1" applyAlignment="1">
      <alignment horizontal="center" vertical="top" wrapText="1" shrinkToFit="1"/>
    </xf>
    <xf numFmtId="4" fontId="15" fillId="2" borderId="22" xfId="0" applyNumberFormat="1" applyFont="1" applyFill="1" applyBorder="1" applyAlignment="1">
      <alignment horizontal="right" vertical="center" shrinkToFit="1"/>
    </xf>
    <xf numFmtId="4" fontId="15" fillId="2" borderId="23" xfId="0" applyNumberFormat="1" applyFont="1" applyFill="1" applyBorder="1" applyAlignment="1">
      <alignment horizontal="right" vertical="center" shrinkToFit="1"/>
    </xf>
    <xf numFmtId="4" fontId="23" fillId="34" borderId="25" xfId="0" applyNumberFormat="1" applyFont="1" applyFill="1" applyBorder="1" applyAlignment="1">
      <alignment horizontal="right" vertical="top" wrapText="1" shrinkToFit="1"/>
    </xf>
    <xf numFmtId="0" fontId="9" fillId="2" borderId="0" xfId="0" applyFont="1" applyFill="1" applyAlignment="1">
      <alignment horizontal="left" vertical="top" wrapText="1"/>
    </xf>
    <xf numFmtId="0" fontId="10" fillId="2" borderId="0" xfId="0" applyFont="1" applyFill="1" applyAlignment="1">
      <alignment horizontal="left" wrapText="1"/>
    </xf>
    <xf numFmtId="0" fontId="7" fillId="2" borderId="0" xfId="0" applyFont="1" applyFill="1" applyAlignment="1">
      <alignment horizontal="left" vertical="top" wrapText="1"/>
    </xf>
    <xf numFmtId="0" fontId="24" fillId="2" borderId="0" xfId="0" applyFont="1" applyFill="1" applyAlignment="1">
      <alignment horizontal="left"/>
    </xf>
    <xf numFmtId="0" fontId="25" fillId="2" borderId="0" xfId="0" applyFont="1" applyAlignment="1">
      <alignment horizontal="left"/>
    </xf>
    <xf numFmtId="0" fontId="22" fillId="2" borderId="0" xfId="0" applyFont="1" applyFill="1" applyAlignment="1">
      <alignment wrapText="1"/>
    </xf>
    <xf numFmtId="4" fontId="17" fillId="2" borderId="22" xfId="0" applyNumberFormat="1" applyFont="1" applyFill="1" applyBorder="1" applyAlignment="1">
      <alignment horizontal="right" vertical="center" shrinkToFit="1"/>
    </xf>
    <xf numFmtId="4" fontId="17" fillId="2" borderId="22" xfId="0" applyNumberFormat="1" applyFont="1" applyFill="1" applyBorder="1" applyAlignment="1">
      <alignment horizontal="center" vertical="center" shrinkToFit="1"/>
    </xf>
    <xf numFmtId="0" fontId="19" fillId="2" borderId="0" xfId="0" applyFont="1" applyAlignment="1">
      <alignment horizontal="left"/>
    </xf>
    <xf numFmtId="0" fontId="15" fillId="2" borderId="0" xfId="0" applyFont="1" applyFill="1" applyAlignment="1">
      <alignment wrapText="1"/>
    </xf>
    <xf numFmtId="0" fontId="17" fillId="34" borderId="0" xfId="0" applyFont="1" applyFill="1" applyAlignment="1">
      <alignment vertical="top" wrapText="1"/>
    </xf>
    <xf numFmtId="0" fontId="13" fillId="2" borderId="25" xfId="0" applyFont="1" applyBorder="1" applyAlignment="1">
      <alignment horizontal="left" vertical="top" wrapText="1"/>
    </xf>
    <xf numFmtId="0" fontId="14" fillId="2" borderId="25" xfId="0" applyFont="1" applyBorder="1" applyAlignment="1">
      <alignment horizontal="left" vertical="top" wrapText="1"/>
    </xf>
    <xf numFmtId="0" fontId="30" fillId="2" borderId="0" xfId="0" applyFont="1" applyFill="1" applyAlignment="1">
      <alignment horizontal="left"/>
    </xf>
    <xf numFmtId="0" fontId="21" fillId="2" borderId="0" xfId="0" applyFont="1" applyAlignment="1">
      <alignment horizontal="left"/>
    </xf>
    <xf numFmtId="4" fontId="14" fillId="2" borderId="25" xfId="0" applyNumberFormat="1" applyFont="1" applyBorder="1" applyAlignment="1">
      <alignment horizontal="center" vertical="top" wrapText="1"/>
    </xf>
    <xf numFmtId="0" fontId="31" fillId="2" borderId="0" xfId="53" applyFont="1" applyAlignment="1">
      <alignment horizontal="center"/>
      <protection/>
    </xf>
    <xf numFmtId="0" fontId="0" fillId="2" borderId="0" xfId="53" applyAlignment="1">
      <alignment horizontal="center"/>
      <protection/>
    </xf>
    <xf numFmtId="0" fontId="31" fillId="2" borderId="0" xfId="53" applyFont="1">
      <alignment/>
      <protection/>
    </xf>
    <xf numFmtId="0" fontId="32" fillId="2" borderId="0" xfId="53" applyFont="1">
      <alignment/>
      <protection/>
    </xf>
    <xf numFmtId="0" fontId="32" fillId="2" borderId="0" xfId="53" applyFont="1" applyAlignment="1">
      <alignment horizontal="center"/>
      <protection/>
    </xf>
    <xf numFmtId="0" fontId="32" fillId="2" borderId="0" xfId="53" applyFont="1" applyAlignment="1">
      <alignment horizontal="left"/>
      <protection/>
    </xf>
    <xf numFmtId="0" fontId="0" fillId="2" borderId="0" xfId="53" applyFont="1" applyAlignment="1">
      <alignment horizontal="left"/>
      <protection/>
    </xf>
    <xf numFmtId="0" fontId="0" fillId="2" borderId="37" xfId="53" applyFont="1" applyBorder="1" applyAlignment="1">
      <alignment/>
      <protection/>
    </xf>
    <xf numFmtId="0" fontId="32" fillId="2" borderId="37" xfId="53" applyFont="1" applyBorder="1">
      <alignment/>
      <protection/>
    </xf>
    <xf numFmtId="0" fontId="0" fillId="2" borderId="0" xfId="53" applyFont="1">
      <alignment/>
      <protection/>
    </xf>
    <xf numFmtId="0" fontId="33" fillId="2" borderId="25" xfId="53" applyNumberFormat="1" applyFont="1" applyBorder="1" applyAlignment="1">
      <alignment horizontal="center" vertical="center" wrapText="1"/>
      <protection/>
    </xf>
    <xf numFmtId="0" fontId="34" fillId="2" borderId="34" xfId="53" applyNumberFormat="1" applyFont="1" applyBorder="1" applyAlignment="1">
      <alignment horizontal="center" vertical="top"/>
      <protection/>
    </xf>
    <xf numFmtId="0" fontId="34" fillId="2" borderId="25" xfId="53" applyNumberFormat="1" applyFont="1" applyBorder="1" applyAlignment="1">
      <alignment horizontal="center" vertical="top"/>
      <protection/>
    </xf>
    <xf numFmtId="49" fontId="35" fillId="2" borderId="34" xfId="53" applyNumberFormat="1" applyFont="1" applyBorder="1" applyAlignment="1">
      <alignment horizontal="center" vertical="center"/>
      <protection/>
    </xf>
    <xf numFmtId="0" fontId="35" fillId="2" borderId="34" xfId="53" applyNumberFormat="1" applyFont="1" applyBorder="1" applyAlignment="1">
      <alignment vertical="center" wrapText="1"/>
      <protection/>
    </xf>
    <xf numFmtId="0" fontId="0" fillId="2" borderId="0" xfId="53">
      <alignment/>
      <protection/>
    </xf>
    <xf numFmtId="49" fontId="33" fillId="2" borderId="25" xfId="53" applyNumberFormat="1" applyFont="1" applyBorder="1" applyAlignment="1">
      <alignment vertical="center"/>
      <protection/>
    </xf>
    <xf numFmtId="0" fontId="33" fillId="2" borderId="34" xfId="53" applyNumberFormat="1" applyFont="1" applyBorder="1" applyAlignment="1">
      <alignment horizontal="center" vertical="center"/>
      <protection/>
    </xf>
    <xf numFmtId="177" fontId="33" fillId="2" borderId="25" xfId="53" applyNumberFormat="1" applyFont="1" applyBorder="1" applyAlignment="1">
      <alignment vertical="center"/>
      <protection/>
    </xf>
    <xf numFmtId="4" fontId="33" fillId="2" borderId="25" xfId="53" applyNumberFormat="1" applyFont="1" applyBorder="1" applyAlignment="1">
      <alignment horizontal="center" vertical="center"/>
      <protection/>
    </xf>
    <xf numFmtId="4" fontId="33" fillId="2" borderId="25" xfId="53" applyNumberFormat="1" applyFont="1" applyBorder="1" applyAlignment="1">
      <alignment vertical="center"/>
      <protection/>
    </xf>
    <xf numFmtId="0" fontId="33" fillId="2" borderId="34" xfId="53" applyNumberFormat="1" applyFont="1" applyBorder="1" applyAlignment="1">
      <alignment horizontal="center" vertical="center" wrapText="1"/>
      <protection/>
    </xf>
    <xf numFmtId="0" fontId="4" fillId="2" borderId="0" xfId="53" applyFont="1">
      <alignment/>
      <protection/>
    </xf>
    <xf numFmtId="49" fontId="5" fillId="2" borderId="34" xfId="53" applyNumberFormat="1" applyFont="1" applyBorder="1" applyAlignment="1">
      <alignment vertical="center"/>
      <protection/>
    </xf>
    <xf numFmtId="0" fontId="35" fillId="2" borderId="36" xfId="53" applyNumberFormat="1" applyFont="1" applyBorder="1" applyAlignment="1">
      <alignment vertical="center" wrapText="1"/>
      <protection/>
    </xf>
    <xf numFmtId="0" fontId="5" fillId="2" borderId="34" xfId="53" applyNumberFormat="1" applyFont="1" applyBorder="1" applyAlignment="1">
      <alignment vertical="center"/>
      <protection/>
    </xf>
    <xf numFmtId="177" fontId="5" fillId="2" borderId="25" xfId="53" applyNumberFormat="1" applyFont="1" applyBorder="1" applyAlignment="1">
      <alignment vertical="center"/>
      <protection/>
    </xf>
    <xf numFmtId="49" fontId="33" fillId="2" borderId="34" xfId="53" applyNumberFormat="1" applyFont="1" applyBorder="1" applyAlignment="1">
      <alignment vertical="center"/>
      <protection/>
    </xf>
    <xf numFmtId="0" fontId="37" fillId="2" borderId="34" xfId="53" applyNumberFormat="1" applyFont="1" applyBorder="1" applyAlignment="1">
      <alignment horizontal="center" vertical="center"/>
      <protection/>
    </xf>
    <xf numFmtId="177" fontId="37" fillId="2" borderId="25" xfId="53" applyNumberFormat="1" applyFont="1" applyBorder="1" applyAlignment="1">
      <alignment vertical="center"/>
      <protection/>
    </xf>
    <xf numFmtId="49" fontId="37" fillId="2" borderId="34" xfId="53" applyNumberFormat="1" applyFont="1" applyBorder="1" applyAlignment="1">
      <alignment vertical="center"/>
      <protection/>
    </xf>
    <xf numFmtId="0" fontId="37" fillId="2" borderId="0" xfId="53" applyNumberFormat="1" applyFont="1" applyBorder="1" applyAlignment="1">
      <alignment horizontal="left"/>
      <protection/>
    </xf>
    <xf numFmtId="0" fontId="0" fillId="2" borderId="0" xfId="53" applyFont="1" applyBorder="1" applyAlignment="1">
      <alignment/>
      <protection/>
    </xf>
    <xf numFmtId="0" fontId="32" fillId="2" borderId="0" xfId="53" applyFont="1" applyAlignment="1">
      <alignment horizontal="left" wrapText="1"/>
      <protection/>
    </xf>
    <xf numFmtId="0" fontId="0" fillId="2" borderId="0" xfId="53" applyFont="1" applyAlignment="1">
      <alignment wrapText="1"/>
      <protection/>
    </xf>
    <xf numFmtId="0" fontId="38" fillId="2" borderId="25" xfId="53" applyNumberFormat="1" applyFont="1" applyBorder="1" applyAlignment="1">
      <alignment horizontal="center" vertical="center" wrapText="1"/>
      <protection/>
    </xf>
    <xf numFmtId="0" fontId="5" fillId="2" borderId="25" xfId="53" applyNumberFormat="1" applyFont="1" applyBorder="1" applyAlignment="1">
      <alignment vertical="top"/>
      <protection/>
    </xf>
    <xf numFmtId="0" fontId="5" fillId="2" borderId="25" xfId="53" applyNumberFormat="1" applyFont="1" applyBorder="1" applyAlignment="1">
      <alignment horizontal="center" vertical="top"/>
      <protection/>
    </xf>
    <xf numFmtId="4" fontId="37" fillId="2" borderId="25" xfId="53" applyNumberFormat="1" applyFont="1" applyBorder="1" applyAlignment="1">
      <alignment horizontal="center" vertical="top"/>
      <protection/>
    </xf>
    <xf numFmtId="49" fontId="37" fillId="2" borderId="25" xfId="53" applyNumberFormat="1" applyFont="1" applyBorder="1" applyAlignment="1">
      <alignment horizontal="center" vertical="center"/>
      <protection/>
    </xf>
    <xf numFmtId="0" fontId="37" fillId="2" borderId="25" xfId="53" applyNumberFormat="1" applyFont="1" applyBorder="1" applyAlignment="1">
      <alignment horizontal="center" vertical="center"/>
      <protection/>
    </xf>
    <xf numFmtId="4" fontId="37" fillId="2" borderId="25" xfId="53" applyNumberFormat="1" applyFont="1" applyBorder="1" applyAlignment="1">
      <alignment horizontal="center" vertical="center"/>
      <protection/>
    </xf>
    <xf numFmtId="49" fontId="5" fillId="2" borderId="25" xfId="53" applyNumberFormat="1" applyFont="1" applyBorder="1" applyAlignment="1">
      <alignment horizontal="center" vertical="center"/>
      <protection/>
    </xf>
    <xf numFmtId="0" fontId="5" fillId="2" borderId="25" xfId="53" applyNumberFormat="1" applyFont="1" applyBorder="1" applyAlignment="1">
      <alignment horizontal="center"/>
      <protection/>
    </xf>
    <xf numFmtId="4" fontId="5" fillId="2" borderId="25" xfId="53" applyNumberFormat="1" applyFont="1" applyBorder="1" applyAlignment="1">
      <alignment horizontal="center"/>
      <protection/>
    </xf>
    <xf numFmtId="0" fontId="5" fillId="2" borderId="25" xfId="53" applyNumberFormat="1" applyFont="1" applyBorder="1" applyAlignment="1">
      <alignment horizontal="center" vertical="center"/>
      <protection/>
    </xf>
    <xf numFmtId="4" fontId="5" fillId="2" borderId="25" xfId="53" applyNumberFormat="1" applyFont="1" applyBorder="1" applyAlignment="1">
      <alignment horizontal="center" vertical="center"/>
      <protection/>
    </xf>
    <xf numFmtId="0" fontId="37" fillId="2" borderId="25" xfId="53" applyNumberFormat="1" applyFont="1" applyBorder="1" applyAlignment="1">
      <alignment horizontal="center"/>
      <protection/>
    </xf>
    <xf numFmtId="4" fontId="37" fillId="2" borderId="25" xfId="53" applyNumberFormat="1" applyFont="1" applyBorder="1" applyAlignment="1">
      <alignment horizontal="center"/>
      <protection/>
    </xf>
    <xf numFmtId="0" fontId="32" fillId="2" borderId="25" xfId="53" applyFont="1" applyBorder="1" applyAlignment="1">
      <alignment horizontal="center"/>
      <protection/>
    </xf>
    <xf numFmtId="4" fontId="32" fillId="2" borderId="25" xfId="53" applyNumberFormat="1" applyFont="1" applyBorder="1" applyAlignment="1">
      <alignment horizontal="center"/>
      <protection/>
    </xf>
    <xf numFmtId="0" fontId="0" fillId="2" borderId="25" xfId="53" applyBorder="1">
      <alignment/>
      <protection/>
    </xf>
    <xf numFmtId="177" fontId="32" fillId="2" borderId="25" xfId="53" applyNumberFormat="1" applyFont="1" applyBorder="1" applyAlignment="1">
      <alignment horizontal="center"/>
      <protection/>
    </xf>
    <xf numFmtId="4" fontId="0" fillId="2" borderId="0" xfId="53" applyNumberFormat="1" applyAlignment="1">
      <alignment horizontal="center"/>
      <protection/>
    </xf>
    <xf numFmtId="0" fontId="27" fillId="2" borderId="0" xfId="53" applyNumberFormat="1" applyFont="1" applyBorder="1" applyAlignment="1">
      <alignment horizontal="left"/>
      <protection/>
    </xf>
    <xf numFmtId="0" fontId="41" fillId="2" borderId="37" xfId="53" applyFont="1" applyBorder="1" applyAlignment="1">
      <alignment horizontal="center"/>
      <protection/>
    </xf>
    <xf numFmtId="0" fontId="5" fillId="2" borderId="25" xfId="53" applyNumberFormat="1" applyFont="1" applyBorder="1" applyAlignment="1">
      <alignment vertical="center"/>
      <protection/>
    </xf>
    <xf numFmtId="0" fontId="37" fillId="2" borderId="25" xfId="53" applyNumberFormat="1" applyFont="1" applyBorder="1" applyAlignment="1">
      <alignment vertical="top"/>
      <protection/>
    </xf>
    <xf numFmtId="177" fontId="37" fillId="2" borderId="25" xfId="53" applyNumberFormat="1" applyFont="1" applyBorder="1" applyAlignment="1">
      <alignment vertical="top"/>
      <protection/>
    </xf>
    <xf numFmtId="0" fontId="37" fillId="2" borderId="25" xfId="53" applyNumberFormat="1" applyFont="1" applyBorder="1" applyAlignment="1">
      <alignment horizontal="center" vertical="center" wrapText="1"/>
      <protection/>
    </xf>
    <xf numFmtId="0" fontId="37" fillId="2" borderId="25" xfId="53" applyNumberFormat="1" applyFont="1" applyBorder="1" applyAlignment="1">
      <alignment vertical="center"/>
      <protection/>
    </xf>
    <xf numFmtId="49" fontId="37" fillId="2" borderId="0" xfId="53" applyNumberFormat="1" applyFont="1" applyBorder="1" applyAlignment="1">
      <alignment horizontal="center" vertical="center"/>
      <protection/>
    </xf>
    <xf numFmtId="0" fontId="33" fillId="2" borderId="25" xfId="53" applyNumberFormat="1" applyFont="1" applyBorder="1" applyAlignment="1">
      <alignment vertical="center" wrapText="1"/>
      <protection/>
    </xf>
    <xf numFmtId="0" fontId="34" fillId="2" borderId="38" xfId="53" applyNumberFormat="1" applyFont="1" applyBorder="1" applyAlignment="1">
      <alignment horizontal="center" vertical="top"/>
      <protection/>
    </xf>
    <xf numFmtId="49" fontId="37" fillId="2" borderId="0" xfId="53" applyNumberFormat="1" applyFont="1" applyBorder="1" applyAlignment="1">
      <alignment horizontal="right" vertical="center"/>
      <protection/>
    </xf>
    <xf numFmtId="0" fontId="37" fillId="2" borderId="0" xfId="53" applyNumberFormat="1" applyFont="1" applyBorder="1" applyAlignment="1">
      <alignment horizontal="center" vertical="center"/>
      <protection/>
    </xf>
    <xf numFmtId="177" fontId="37" fillId="2" borderId="0" xfId="53" applyNumberFormat="1" applyFont="1" applyBorder="1" applyAlignment="1">
      <alignment vertical="center"/>
      <protection/>
    </xf>
    <xf numFmtId="0" fontId="32" fillId="2" borderId="0" xfId="53" applyFont="1" applyBorder="1">
      <alignment/>
      <protection/>
    </xf>
    <xf numFmtId="49" fontId="5" fillId="2" borderId="25" xfId="53" applyNumberFormat="1" applyFont="1" applyBorder="1" applyAlignment="1">
      <alignment vertical="center"/>
      <protection/>
    </xf>
    <xf numFmtId="49" fontId="5" fillId="2" borderId="0" xfId="53" applyNumberFormat="1" applyFont="1" applyBorder="1" applyAlignment="1">
      <alignment vertical="center"/>
      <protection/>
    </xf>
    <xf numFmtId="0" fontId="5" fillId="2" borderId="0" xfId="53" applyNumberFormat="1" applyFont="1" applyBorder="1" applyAlignment="1">
      <alignment vertical="center"/>
      <protection/>
    </xf>
    <xf numFmtId="177" fontId="5" fillId="2" borderId="37" xfId="53" applyNumberFormat="1" applyFont="1" applyBorder="1" applyAlignment="1">
      <alignment vertical="center"/>
      <protection/>
    </xf>
    <xf numFmtId="0" fontId="5" fillId="2" borderId="0" xfId="53" applyNumberFormat="1" applyFont="1" applyBorder="1" applyAlignment="1">
      <alignment horizontal="center" vertical="center"/>
      <protection/>
    </xf>
    <xf numFmtId="177" fontId="5" fillId="2" borderId="0" xfId="53" applyNumberFormat="1" applyFont="1" applyBorder="1" applyAlignment="1">
      <alignment vertical="center"/>
      <protection/>
    </xf>
    <xf numFmtId="4" fontId="0" fillId="2" borderId="0" xfId="53" applyNumberFormat="1">
      <alignment/>
      <protection/>
    </xf>
    <xf numFmtId="0" fontId="32" fillId="2" borderId="0" xfId="0" applyFont="1" applyAlignment="1">
      <alignment/>
    </xf>
    <xf numFmtId="0" fontId="32" fillId="2" borderId="37" xfId="0" applyFont="1" applyBorder="1" applyAlignment="1">
      <alignment/>
    </xf>
    <xf numFmtId="0" fontId="0" fillId="2" borderId="0" xfId="0" applyAlignment="1">
      <alignment horizontal="center"/>
    </xf>
    <xf numFmtId="0" fontId="37" fillId="2" borderId="25" xfId="0" applyNumberFormat="1" applyFont="1" applyBorder="1" applyAlignment="1">
      <alignment horizontal="center" vertical="center" wrapText="1"/>
    </xf>
    <xf numFmtId="0" fontId="34" fillId="2" borderId="25" xfId="0" applyNumberFormat="1" applyFont="1" applyBorder="1" applyAlignment="1">
      <alignment horizontal="center" vertical="top"/>
    </xf>
    <xf numFmtId="49" fontId="5" fillId="2" borderId="25" xfId="0" applyNumberFormat="1" applyFont="1" applyBorder="1" applyAlignment="1">
      <alignment horizontal="center" vertical="center"/>
    </xf>
    <xf numFmtId="0" fontId="5" fillId="2" borderId="25" xfId="0" applyNumberFormat="1" applyFont="1" applyBorder="1" applyAlignment="1">
      <alignment vertical="center"/>
    </xf>
    <xf numFmtId="177" fontId="5" fillId="2" borderId="25" xfId="0" applyNumberFormat="1" applyFont="1" applyBorder="1" applyAlignment="1">
      <alignment vertical="center"/>
    </xf>
    <xf numFmtId="0" fontId="37" fillId="2" borderId="25" xfId="0" applyNumberFormat="1" applyFont="1" applyBorder="1" applyAlignment="1">
      <alignment vertical="center"/>
    </xf>
    <xf numFmtId="0" fontId="37" fillId="2" borderId="25" xfId="0" applyNumberFormat="1" applyFont="1" applyBorder="1" applyAlignment="1">
      <alignment horizontal="center" vertical="center"/>
    </xf>
    <xf numFmtId="177" fontId="37" fillId="2" borderId="25" xfId="0" applyNumberFormat="1" applyFont="1" applyBorder="1" applyAlignment="1">
      <alignment vertical="center"/>
    </xf>
    <xf numFmtId="49" fontId="37" fillId="2" borderId="0" xfId="0" applyNumberFormat="1" applyFont="1" applyBorder="1" applyAlignment="1">
      <alignment horizontal="center" vertical="center"/>
    </xf>
    <xf numFmtId="0" fontId="37" fillId="2" borderId="0" xfId="0" applyNumberFormat="1" applyFont="1" applyBorder="1" applyAlignment="1">
      <alignment vertical="center"/>
    </xf>
    <xf numFmtId="0" fontId="37" fillId="2" borderId="0" xfId="0" applyNumberFormat="1" applyFont="1" applyBorder="1" applyAlignment="1">
      <alignment horizontal="center" vertical="center"/>
    </xf>
    <xf numFmtId="177" fontId="37" fillId="2" borderId="0" xfId="0" applyNumberFormat="1" applyFont="1" applyBorder="1" applyAlignment="1">
      <alignment vertical="center"/>
    </xf>
    <xf numFmtId="0" fontId="5" fillId="2" borderId="25" xfId="0" applyNumberFormat="1" applyFont="1" applyBorder="1" applyAlignment="1">
      <alignment horizontal="center" vertical="center"/>
    </xf>
    <xf numFmtId="4" fontId="5" fillId="2" borderId="25" xfId="0" applyNumberFormat="1" applyFont="1" applyBorder="1" applyAlignment="1">
      <alignment horizontal="center" vertical="center"/>
    </xf>
    <xf numFmtId="4" fontId="5" fillId="2" borderId="25" xfId="53" applyNumberFormat="1" applyFont="1" applyBorder="1" applyAlignment="1">
      <alignment vertical="center"/>
      <protection/>
    </xf>
    <xf numFmtId="0" fontId="0" fillId="2" borderId="37" xfId="53" applyFont="1" applyBorder="1" applyAlignment="1">
      <alignment horizontal="center"/>
      <protection/>
    </xf>
    <xf numFmtId="0" fontId="0" fillId="2" borderId="0" xfId="53" applyFont="1" applyAlignment="1">
      <alignment horizontal="center"/>
      <protection/>
    </xf>
    <xf numFmtId="0" fontId="5" fillId="2" borderId="34" xfId="53" applyNumberFormat="1" applyFont="1" applyBorder="1" applyAlignment="1">
      <alignment horizontal="center" vertical="center"/>
      <protection/>
    </xf>
    <xf numFmtId="0" fontId="0" fillId="2" borderId="0" xfId="53" applyFont="1" applyBorder="1" applyAlignment="1">
      <alignment horizontal="center"/>
      <protection/>
    </xf>
    <xf numFmtId="0" fontId="37" fillId="2" borderId="25" xfId="53" applyNumberFormat="1" applyFont="1" applyBorder="1" applyAlignment="1">
      <alignment horizontal="center" vertical="top"/>
      <protection/>
    </xf>
    <xf numFmtId="0" fontId="37" fillId="2" borderId="34" xfId="0" applyNumberFormat="1" applyFont="1" applyBorder="1" applyAlignment="1">
      <alignment horizontal="center" vertical="center" wrapText="1"/>
    </xf>
    <xf numFmtId="0" fontId="34" fillId="2" borderId="34" xfId="0" applyNumberFormat="1" applyFont="1" applyBorder="1" applyAlignment="1">
      <alignment horizontal="center" vertical="top"/>
    </xf>
    <xf numFmtId="0" fontId="33" fillId="2" borderId="0" xfId="0" applyNumberFormat="1" applyFont="1" applyBorder="1" applyAlignment="1">
      <alignment horizontal="center" vertical="center" wrapText="1"/>
    </xf>
    <xf numFmtId="0" fontId="34" fillId="2" borderId="0" xfId="0" applyNumberFormat="1" applyFont="1" applyBorder="1" applyAlignment="1">
      <alignment horizontal="center" vertical="top"/>
    </xf>
    <xf numFmtId="177" fontId="5" fillId="2" borderId="0" xfId="0" applyNumberFormat="1" applyFont="1" applyBorder="1" applyAlignment="1">
      <alignment vertical="top"/>
    </xf>
    <xf numFmtId="0" fontId="5" fillId="2" borderId="34" xfId="0" applyNumberFormat="1" applyFont="1" applyBorder="1" applyAlignment="1">
      <alignment horizontal="center" vertical="center"/>
    </xf>
    <xf numFmtId="0" fontId="37" fillId="2" borderId="34" xfId="0" applyNumberFormat="1" applyFont="1" applyBorder="1" applyAlignment="1">
      <alignment horizontal="center" vertical="center"/>
    </xf>
    <xf numFmtId="0" fontId="34" fillId="2" borderId="39" xfId="53" applyNumberFormat="1" applyFont="1" applyBorder="1" applyAlignment="1">
      <alignment horizontal="center" vertical="top"/>
      <protection/>
    </xf>
    <xf numFmtId="4" fontId="0" fillId="2" borderId="0" xfId="0" applyNumberFormat="1" applyAlignment="1">
      <alignment horizontal="center"/>
    </xf>
    <xf numFmtId="4" fontId="39" fillId="2" borderId="0" xfId="0" applyNumberFormat="1" applyFont="1" applyAlignment="1">
      <alignment horizontal="center"/>
    </xf>
    <xf numFmtId="4" fontId="32" fillId="2" borderId="0" xfId="53" applyNumberFormat="1" applyFont="1">
      <alignment/>
      <protection/>
    </xf>
    <xf numFmtId="4" fontId="4" fillId="2" borderId="0" xfId="53" applyNumberFormat="1" applyFont="1">
      <alignment/>
      <protection/>
    </xf>
    <xf numFmtId="4" fontId="40" fillId="2" borderId="0" xfId="0" applyNumberFormat="1" applyFont="1" applyAlignment="1">
      <alignment horizontal="center"/>
    </xf>
    <xf numFmtId="4" fontId="0" fillId="2" borderId="0" xfId="0" applyNumberFormat="1" applyAlignment="1">
      <alignment/>
    </xf>
    <xf numFmtId="4" fontId="84" fillId="2" borderId="0" xfId="53" applyNumberFormat="1" applyFont="1">
      <alignment/>
      <protection/>
    </xf>
    <xf numFmtId="2" fontId="5" fillId="2" borderId="34" xfId="53" applyNumberFormat="1" applyFont="1" applyBorder="1" applyAlignment="1">
      <alignment horizontal="center" vertical="center"/>
      <protection/>
    </xf>
    <xf numFmtId="177" fontId="0" fillId="2" borderId="0" xfId="53" applyNumberFormat="1">
      <alignment/>
      <protection/>
    </xf>
    <xf numFmtId="4" fontId="34" fillId="2" borderId="38" xfId="53" applyNumberFormat="1" applyFont="1" applyBorder="1" applyAlignment="1">
      <alignment horizontal="center" vertical="top"/>
      <protection/>
    </xf>
    <xf numFmtId="4" fontId="37" fillId="2" borderId="25" xfId="53" applyNumberFormat="1" applyFont="1" applyBorder="1" applyAlignment="1">
      <alignment vertical="top"/>
      <protection/>
    </xf>
    <xf numFmtId="177" fontId="0" fillId="2" borderId="0" xfId="0" applyNumberFormat="1" applyAlignment="1">
      <alignment/>
    </xf>
    <xf numFmtId="4" fontId="85" fillId="35" borderId="0" xfId="53" applyNumberFormat="1" applyFont="1" applyFill="1">
      <alignment/>
      <protection/>
    </xf>
    <xf numFmtId="4" fontId="86" fillId="2" borderId="0" xfId="53" applyNumberFormat="1" applyFont="1">
      <alignment/>
      <protection/>
    </xf>
    <xf numFmtId="0" fontId="42" fillId="2" borderId="0" xfId="53" applyFont="1">
      <alignment/>
      <protection/>
    </xf>
    <xf numFmtId="0" fontId="42" fillId="2" borderId="0" xfId="0" applyFont="1" applyAlignment="1">
      <alignment/>
    </xf>
    <xf numFmtId="0" fontId="32" fillId="2" borderId="37" xfId="53" applyFont="1" applyBorder="1" applyAlignment="1">
      <alignment/>
      <protection/>
    </xf>
    <xf numFmtId="0" fontId="42" fillId="2" borderId="0" xfId="53" applyFont="1" applyBorder="1" applyAlignment="1">
      <alignment/>
      <protection/>
    </xf>
    <xf numFmtId="49" fontId="32" fillId="2" borderId="0" xfId="53" applyNumberFormat="1" applyFont="1" applyBorder="1" applyAlignment="1">
      <alignment horizontal="left" vertical="center"/>
      <protection/>
    </xf>
    <xf numFmtId="0" fontId="0" fillId="2" borderId="0" xfId="53" applyFont="1" applyBorder="1">
      <alignment/>
      <protection/>
    </xf>
    <xf numFmtId="4" fontId="34" fillId="2" borderId="25" xfId="53" applyNumberFormat="1" applyFont="1" applyBorder="1" applyAlignment="1">
      <alignment horizontal="center" vertical="top"/>
      <protection/>
    </xf>
    <xf numFmtId="178" fontId="35" fillId="2" borderId="34" xfId="53" applyNumberFormat="1" applyFont="1" applyBorder="1" applyAlignment="1">
      <alignment horizontal="center" vertical="center"/>
      <protection/>
    </xf>
    <xf numFmtId="178" fontId="35" fillId="2" borderId="25" xfId="53" applyNumberFormat="1" applyFont="1" applyBorder="1" applyAlignment="1">
      <alignment vertical="center"/>
      <protection/>
    </xf>
    <xf numFmtId="178" fontId="35" fillId="2" borderId="25" xfId="53" applyNumberFormat="1" applyFont="1" applyBorder="1" applyAlignment="1">
      <alignment horizontal="center" vertical="center"/>
      <protection/>
    </xf>
    <xf numFmtId="0" fontId="15" fillId="2" borderId="40" xfId="0" applyFont="1" applyFill="1" applyBorder="1" applyAlignment="1">
      <alignment horizontal="left" vertical="top" wrapText="1"/>
    </xf>
    <xf numFmtId="0" fontId="15" fillId="2" borderId="40" xfId="0" applyFont="1" applyFill="1" applyBorder="1" applyAlignment="1">
      <alignment horizontal="left" vertical="top" wrapText="1"/>
    </xf>
    <xf numFmtId="0" fontId="15" fillId="2" borderId="27" xfId="0" applyFont="1" applyFill="1" applyBorder="1" applyAlignment="1">
      <alignment horizontal="left" vertical="top" wrapText="1"/>
    </xf>
    <xf numFmtId="0" fontId="15" fillId="2" borderId="41" xfId="0" applyFont="1" applyFill="1" applyBorder="1" applyAlignment="1">
      <alignment horizontal="center" vertical="top" wrapText="1"/>
    </xf>
    <xf numFmtId="4" fontId="15" fillId="2" borderId="42" xfId="0" applyNumberFormat="1" applyFont="1" applyFill="1" applyBorder="1" applyAlignment="1">
      <alignment horizontal="right" vertical="center" shrinkToFit="1"/>
    </xf>
    <xf numFmtId="0" fontId="15" fillId="2" borderId="25" xfId="0" applyFont="1" applyFill="1" applyBorder="1" applyAlignment="1">
      <alignment vertical="top" wrapText="1"/>
    </xf>
    <xf numFmtId="49" fontId="33" fillId="2" borderId="0" xfId="53" applyNumberFormat="1" applyFont="1" applyBorder="1" applyAlignment="1">
      <alignment vertical="center"/>
      <protection/>
    </xf>
    <xf numFmtId="49" fontId="33" fillId="2" borderId="0" xfId="53" applyNumberFormat="1" applyFont="1" applyBorder="1" applyAlignment="1">
      <alignment horizontal="right" vertical="center"/>
      <protection/>
    </xf>
    <xf numFmtId="49" fontId="33" fillId="2" borderId="43" xfId="53" applyNumberFormat="1" applyFont="1" applyBorder="1" applyAlignment="1">
      <alignment horizontal="right" vertical="center"/>
      <protection/>
    </xf>
    <xf numFmtId="0" fontId="37" fillId="2" borderId="39" xfId="53" applyNumberFormat="1" applyFont="1" applyBorder="1" applyAlignment="1">
      <alignment horizontal="center" vertical="center"/>
      <protection/>
    </xf>
    <xf numFmtId="0" fontId="37" fillId="2" borderId="43" xfId="53" applyNumberFormat="1" applyFont="1" applyBorder="1" applyAlignment="1">
      <alignment horizontal="center" vertical="center"/>
      <protection/>
    </xf>
    <xf numFmtId="177" fontId="5" fillId="2" borderId="25" xfId="53" applyNumberFormat="1" applyFont="1" applyBorder="1" applyAlignment="1">
      <alignment horizontal="center" vertical="center"/>
      <protection/>
    </xf>
    <xf numFmtId="4" fontId="15" fillId="34" borderId="25" xfId="0" applyNumberFormat="1" applyFont="1" applyFill="1" applyBorder="1" applyAlignment="1">
      <alignment horizontal="right" vertical="top" wrapText="1" shrinkToFit="1"/>
    </xf>
    <xf numFmtId="0" fontId="15" fillId="34" borderId="25" xfId="0" applyFont="1" applyFill="1" applyBorder="1" applyAlignment="1">
      <alignment horizontal="right" vertical="top" wrapText="1" shrinkToFit="1"/>
    </xf>
    <xf numFmtId="0" fontId="17" fillId="34" borderId="25" xfId="0" applyFont="1" applyFill="1" applyBorder="1" applyAlignment="1">
      <alignment horizontal="right" vertical="top" wrapText="1" shrinkToFit="1"/>
    </xf>
    <xf numFmtId="0" fontId="26" fillId="2" borderId="0" xfId="0" applyFont="1" applyAlignment="1">
      <alignment horizontal="left" vertical="top" wrapText="1"/>
    </xf>
    <xf numFmtId="0" fontId="28" fillId="0" borderId="0" xfId="0" applyFont="1" applyFill="1" applyBorder="1" applyAlignment="1">
      <alignment horizontal="left" vertical="top" wrapText="1"/>
    </xf>
    <xf numFmtId="0" fontId="27" fillId="0" borderId="0" xfId="0" applyFont="1" applyFill="1" applyBorder="1" applyAlignment="1">
      <alignment horizontal="left" vertical="top" wrapText="1"/>
    </xf>
    <xf numFmtId="0" fontId="14" fillId="2" borderId="25" xfId="0" applyFont="1" applyBorder="1" applyAlignment="1">
      <alignment horizontal="left" vertical="top" wrapText="1"/>
    </xf>
    <xf numFmtId="4" fontId="14" fillId="2" borderId="25" xfId="0" applyNumberFormat="1" applyFont="1" applyBorder="1" applyAlignment="1">
      <alignment horizontal="center" vertical="top" wrapText="1"/>
    </xf>
    <xf numFmtId="0" fontId="22" fillId="2" borderId="0" xfId="0" applyFont="1" applyFill="1" applyAlignment="1">
      <alignment horizontal="left" vertical="top" wrapText="1"/>
    </xf>
    <xf numFmtId="0" fontId="14" fillId="2" borderId="25" xfId="0" applyFont="1" applyBorder="1" applyAlignment="1">
      <alignment horizontal="center" vertical="top" wrapText="1"/>
    </xf>
    <xf numFmtId="0" fontId="14" fillId="2" borderId="44" xfId="0" applyFont="1" applyBorder="1" applyAlignment="1">
      <alignment horizontal="center" vertical="top" wrapText="1"/>
    </xf>
    <xf numFmtId="0" fontId="14" fillId="2" borderId="45" xfId="0" applyFont="1" applyBorder="1" applyAlignment="1">
      <alignment horizontal="center" vertical="top" wrapText="1"/>
    </xf>
    <xf numFmtId="0" fontId="14" fillId="2" borderId="46" xfId="0" applyFont="1" applyBorder="1" applyAlignment="1">
      <alignment horizontal="center" vertical="top" wrapText="1"/>
    </xf>
    <xf numFmtId="0" fontId="8" fillId="2" borderId="47" xfId="0" applyFont="1" applyFill="1" applyBorder="1" applyAlignment="1">
      <alignment horizontal="center" vertical="top" wrapText="1"/>
    </xf>
    <xf numFmtId="0" fontId="8" fillId="2" borderId="48" xfId="0" applyFont="1" applyFill="1" applyBorder="1" applyAlignment="1">
      <alignment horizontal="center" vertical="top" wrapText="1"/>
    </xf>
    <xf numFmtId="0" fontId="8" fillId="2" borderId="49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vertical="top" wrapText="1"/>
    </xf>
    <xf numFmtId="0" fontId="7" fillId="2" borderId="47" xfId="0" applyFont="1" applyFill="1" applyBorder="1" applyAlignment="1">
      <alignment horizontal="center" vertical="top" wrapText="1"/>
    </xf>
    <xf numFmtId="0" fontId="7" fillId="2" borderId="48" xfId="0" applyFont="1" applyFill="1" applyBorder="1" applyAlignment="1">
      <alignment horizontal="center" vertical="top" wrapText="1"/>
    </xf>
    <xf numFmtId="0" fontId="7" fillId="2" borderId="49" xfId="0" applyFont="1" applyFill="1" applyBorder="1" applyAlignment="1">
      <alignment horizontal="center" vertical="top" wrapText="1"/>
    </xf>
    <xf numFmtId="4" fontId="14" fillId="2" borderId="50" xfId="0" applyNumberFormat="1" applyFont="1" applyBorder="1" applyAlignment="1">
      <alignment horizontal="center" vertical="top" wrapText="1"/>
    </xf>
    <xf numFmtId="4" fontId="14" fillId="2" borderId="51" xfId="0" applyNumberFormat="1" applyFont="1" applyBorder="1" applyAlignment="1">
      <alignment horizontal="center" vertical="top" wrapText="1"/>
    </xf>
    <xf numFmtId="0" fontId="17" fillId="2" borderId="37" xfId="0" applyFont="1" applyFill="1" applyBorder="1" applyAlignment="1">
      <alignment horizontal="center" vertical="top" wrapText="1"/>
    </xf>
    <xf numFmtId="0" fontId="17" fillId="2" borderId="37" xfId="0" applyFont="1" applyFill="1" applyBorder="1" applyAlignment="1">
      <alignment horizontal="center" vertical="top" wrapText="1"/>
    </xf>
    <xf numFmtId="0" fontId="15" fillId="2" borderId="25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15" fillId="2" borderId="43" xfId="0" applyFont="1" applyFill="1" applyBorder="1" applyAlignment="1">
      <alignment vertical="top" wrapText="1"/>
    </xf>
    <xf numFmtId="0" fontId="17" fillId="2" borderId="0" xfId="0" applyFont="1" applyFill="1" applyBorder="1" applyAlignment="1">
      <alignment horizontal="center" vertical="top" wrapText="1"/>
    </xf>
    <xf numFmtId="0" fontId="13" fillId="2" borderId="25" xfId="0" applyFont="1" applyBorder="1" applyAlignment="1">
      <alignment horizontal="left" vertical="top" wrapText="1"/>
    </xf>
    <xf numFmtId="0" fontId="14" fillId="34" borderId="25" xfId="0" applyFont="1" applyFill="1" applyBorder="1" applyAlignment="1">
      <alignment vertical="top" wrapText="1"/>
    </xf>
    <xf numFmtId="0" fontId="14" fillId="34" borderId="25" xfId="0" applyFont="1" applyFill="1" applyBorder="1" applyAlignment="1">
      <alignment horizontal="left" vertical="top" wrapText="1"/>
    </xf>
    <xf numFmtId="0" fontId="19" fillId="2" borderId="0" xfId="0" applyFont="1" applyAlignment="1">
      <alignment horizontal="left"/>
    </xf>
    <xf numFmtId="1" fontId="14" fillId="2" borderId="25" xfId="0" applyNumberFormat="1" applyFont="1" applyBorder="1" applyAlignment="1">
      <alignment horizontal="center" vertical="top" wrapText="1"/>
    </xf>
    <xf numFmtId="0" fontId="17" fillId="2" borderId="0" xfId="0" applyFont="1" applyFill="1" applyAlignment="1">
      <alignment horizontal="left" vertical="top" wrapText="1"/>
    </xf>
    <xf numFmtId="0" fontId="13" fillId="2" borderId="0" xfId="0" applyFont="1" applyAlignment="1">
      <alignment horizontal="center"/>
    </xf>
    <xf numFmtId="0" fontId="17" fillId="2" borderId="0" xfId="0" applyFont="1" applyFill="1" applyAlignment="1">
      <alignment horizontal="left" vertical="top" wrapText="1"/>
    </xf>
    <xf numFmtId="14" fontId="23" fillId="2" borderId="12" xfId="0" applyNumberFormat="1" applyFont="1" applyFill="1" applyBorder="1" applyAlignment="1">
      <alignment horizontal="center" vertical="top" wrapText="1"/>
    </xf>
    <xf numFmtId="0" fontId="23" fillId="2" borderId="13" xfId="0" applyFont="1" applyFill="1" applyBorder="1" applyAlignment="1">
      <alignment horizontal="center" vertical="top" wrapText="1"/>
    </xf>
    <xf numFmtId="0" fontId="23" fillId="2" borderId="14" xfId="0" applyFont="1" applyFill="1" applyBorder="1" applyAlignment="1">
      <alignment horizontal="center" vertical="top" wrapText="1"/>
    </xf>
    <xf numFmtId="0" fontId="17" fillId="2" borderId="0" xfId="0" applyFont="1" applyFill="1" applyAlignment="1">
      <alignment vertical="top" wrapText="1"/>
    </xf>
    <xf numFmtId="0" fontId="15" fillId="2" borderId="0" xfId="0" applyFont="1" applyFill="1" applyAlignment="1">
      <alignment vertical="top" wrapText="1"/>
    </xf>
    <xf numFmtId="0" fontId="17" fillId="2" borderId="0" xfId="0" applyFont="1" applyFill="1" applyAlignment="1">
      <alignment vertical="top" wrapText="1"/>
    </xf>
    <xf numFmtId="0" fontId="15" fillId="2" borderId="0" xfId="0" applyFont="1" applyFill="1" applyAlignment="1">
      <alignment horizontal="left" vertical="top" wrapText="1"/>
    </xf>
    <xf numFmtId="0" fontId="11" fillId="2" borderId="0" xfId="0" applyFont="1" applyFill="1" applyAlignment="1">
      <alignment horizontal="center" vertical="top" wrapText="1"/>
    </xf>
    <xf numFmtId="0" fontId="15" fillId="2" borderId="43" xfId="0" applyFont="1" applyFill="1" applyBorder="1" applyAlignment="1">
      <alignment horizontal="left" wrapText="1"/>
    </xf>
    <xf numFmtId="0" fontId="17" fillId="2" borderId="0" xfId="0" applyFont="1" applyFill="1" applyBorder="1" applyAlignment="1">
      <alignment horizontal="left" vertical="top" wrapText="1"/>
    </xf>
    <xf numFmtId="0" fontId="17" fillId="2" borderId="0" xfId="0" applyFont="1" applyFill="1" applyBorder="1" applyAlignment="1">
      <alignment horizontal="left" wrapText="1"/>
    </xf>
    <xf numFmtId="0" fontId="17" fillId="2" borderId="52" xfId="0" applyFont="1" applyFill="1" applyBorder="1" applyAlignment="1">
      <alignment horizontal="center" vertical="top" wrapText="1"/>
    </xf>
    <xf numFmtId="0" fontId="17" fillId="2" borderId="53" xfId="0" applyFont="1" applyFill="1" applyBorder="1" applyAlignment="1">
      <alignment horizontal="center" vertical="top" wrapText="1"/>
    </xf>
    <xf numFmtId="0" fontId="17" fillId="2" borderId="54" xfId="0" applyFont="1" applyFill="1" applyBorder="1" applyAlignment="1">
      <alignment horizontal="center" vertical="top" wrapText="1"/>
    </xf>
    <xf numFmtId="0" fontId="17" fillId="2" borderId="31" xfId="0" applyFont="1" applyFill="1" applyBorder="1" applyAlignment="1">
      <alignment horizontal="center" vertical="top" wrapText="1"/>
    </xf>
    <xf numFmtId="0" fontId="15" fillId="2" borderId="26" xfId="0" applyFont="1" applyFill="1" applyBorder="1" applyAlignment="1">
      <alignment horizontal="center" vertical="center" wrapText="1"/>
    </xf>
    <xf numFmtId="0" fontId="15" fillId="2" borderId="55" xfId="0" applyFont="1" applyFill="1" applyBorder="1" applyAlignment="1">
      <alignment horizontal="center" vertical="center" wrapText="1"/>
    </xf>
    <xf numFmtId="0" fontId="17" fillId="2" borderId="41" xfId="0" applyFont="1" applyFill="1" applyBorder="1" applyAlignment="1">
      <alignment horizontal="center" vertical="top" wrapText="1"/>
    </xf>
    <xf numFmtId="0" fontId="15" fillId="2" borderId="52" xfId="0" applyFont="1" applyFill="1" applyBorder="1" applyAlignment="1">
      <alignment horizontal="center" vertical="top" wrapText="1"/>
    </xf>
    <xf numFmtId="0" fontId="15" fillId="2" borderId="53" xfId="0" applyFont="1" applyFill="1" applyBorder="1" applyAlignment="1">
      <alignment horizontal="center" vertical="top" wrapText="1"/>
    </xf>
    <xf numFmtId="0" fontId="15" fillId="2" borderId="24" xfId="0" applyFont="1" applyFill="1" applyBorder="1" applyAlignment="1">
      <alignment horizontal="center" vertical="top" wrapText="1"/>
    </xf>
    <xf numFmtId="0" fontId="19" fillId="2" borderId="0" xfId="0" applyFont="1" applyAlignment="1">
      <alignment horizontal="center"/>
    </xf>
    <xf numFmtId="49" fontId="15" fillId="34" borderId="38" xfId="0" applyNumberFormat="1" applyFont="1" applyFill="1" applyBorder="1" applyAlignment="1">
      <alignment horizontal="center" vertical="top" wrapText="1" shrinkToFit="1"/>
    </xf>
    <xf numFmtId="49" fontId="15" fillId="34" borderId="55" xfId="0" applyNumberFormat="1" applyFont="1" applyFill="1" applyBorder="1" applyAlignment="1">
      <alignment horizontal="center" vertical="top" wrapText="1" shrinkToFit="1"/>
    </xf>
    <xf numFmtId="49" fontId="15" fillId="34" borderId="26" xfId="0" applyNumberFormat="1" applyFont="1" applyFill="1" applyBorder="1" applyAlignment="1">
      <alignment horizontal="center" vertical="top" wrapText="1" shrinkToFit="1"/>
    </xf>
    <xf numFmtId="49" fontId="15" fillId="34" borderId="25" xfId="0" applyNumberFormat="1" applyFont="1" applyFill="1" applyBorder="1" applyAlignment="1">
      <alignment horizontal="center" vertical="top" wrapText="1" shrinkToFit="1"/>
    </xf>
    <xf numFmtId="49" fontId="15" fillId="34" borderId="39" xfId="0" applyNumberFormat="1" applyFont="1" applyFill="1" applyBorder="1" applyAlignment="1">
      <alignment horizontal="center" vertical="top" wrapText="1" shrinkToFit="1"/>
    </xf>
    <xf numFmtId="49" fontId="15" fillId="34" borderId="43" xfId="0" applyNumberFormat="1" applyFont="1" applyFill="1" applyBorder="1" applyAlignment="1">
      <alignment horizontal="center" vertical="top" wrapText="1" shrinkToFit="1"/>
    </xf>
    <xf numFmtId="49" fontId="15" fillId="34" borderId="56" xfId="0" applyNumberFormat="1" applyFont="1" applyFill="1" applyBorder="1" applyAlignment="1">
      <alignment horizontal="center" vertical="top" wrapText="1" shrinkToFit="1"/>
    </xf>
    <xf numFmtId="49" fontId="15" fillId="34" borderId="57" xfId="0" applyNumberFormat="1" applyFont="1" applyFill="1" applyBorder="1" applyAlignment="1">
      <alignment horizontal="center" vertical="top" wrapText="1" shrinkToFit="1"/>
    </xf>
    <xf numFmtId="49" fontId="15" fillId="34" borderId="37" xfId="0" applyNumberFormat="1" applyFont="1" applyFill="1" applyBorder="1" applyAlignment="1">
      <alignment horizontal="center" vertical="top" wrapText="1" shrinkToFit="1"/>
    </xf>
    <xf numFmtId="49" fontId="15" fillId="34" borderId="58" xfId="0" applyNumberFormat="1" applyFont="1" applyFill="1" applyBorder="1" applyAlignment="1">
      <alignment horizontal="center" vertical="top" wrapText="1" shrinkToFit="1"/>
    </xf>
    <xf numFmtId="4" fontId="15" fillId="2" borderId="34" xfId="0" applyNumberFormat="1" applyFont="1" applyFill="1" applyBorder="1" applyAlignment="1">
      <alignment horizontal="center" vertical="top" wrapText="1" shrinkToFit="1"/>
    </xf>
    <xf numFmtId="4" fontId="15" fillId="2" borderId="35" xfId="0" applyNumberFormat="1" applyFont="1" applyFill="1" applyBorder="1" applyAlignment="1">
      <alignment horizontal="center" vertical="top" wrapText="1" shrinkToFit="1"/>
    </xf>
    <xf numFmtId="4" fontId="15" fillId="2" borderId="36" xfId="0" applyNumberFormat="1" applyFont="1" applyFill="1" applyBorder="1" applyAlignment="1">
      <alignment horizontal="center" vertical="top" wrapText="1" shrinkToFit="1"/>
    </xf>
    <xf numFmtId="4" fontId="12" fillId="2" borderId="34" xfId="0" applyNumberFormat="1" applyFont="1" applyFill="1" applyBorder="1" applyAlignment="1">
      <alignment horizontal="center" vertical="top" wrapText="1" shrinkToFit="1"/>
    </xf>
    <xf numFmtId="4" fontId="12" fillId="2" borderId="35" xfId="0" applyNumberFormat="1" applyFont="1" applyFill="1" applyBorder="1" applyAlignment="1">
      <alignment horizontal="center" vertical="top" wrapText="1" shrinkToFit="1"/>
    </xf>
    <xf numFmtId="4" fontId="12" fillId="2" borderId="36" xfId="0" applyNumberFormat="1" applyFont="1" applyFill="1" applyBorder="1" applyAlignment="1">
      <alignment horizontal="center" vertical="top" wrapText="1" shrinkToFit="1"/>
    </xf>
    <xf numFmtId="0" fontId="6" fillId="2" borderId="0" xfId="0" applyFont="1" applyFill="1" applyAlignment="1">
      <alignment/>
    </xf>
    <xf numFmtId="0" fontId="17" fillId="2" borderId="0" xfId="0" applyFont="1" applyFill="1" applyAlignment="1">
      <alignment horizontal="center" vertical="top" wrapText="1"/>
    </xf>
    <xf numFmtId="0" fontId="17" fillId="2" borderId="0" xfId="0" applyFont="1" applyFill="1" applyAlignment="1">
      <alignment horizontal="center" vertical="top" wrapText="1"/>
    </xf>
    <xf numFmtId="0" fontId="15" fillId="2" borderId="34" xfId="0" applyFont="1" applyFill="1" applyBorder="1" applyAlignment="1">
      <alignment horizontal="center" vertical="top" wrapText="1"/>
    </xf>
    <xf numFmtId="0" fontId="15" fillId="2" borderId="35" xfId="0" applyFont="1" applyFill="1" applyBorder="1" applyAlignment="1">
      <alignment horizontal="center" vertical="top" wrapText="1"/>
    </xf>
    <xf numFmtId="0" fontId="15" fillId="2" borderId="36" xfId="0" applyFont="1" applyFill="1" applyBorder="1" applyAlignment="1">
      <alignment horizontal="center" vertical="top" wrapText="1"/>
    </xf>
    <xf numFmtId="0" fontId="14" fillId="2" borderId="34" xfId="0" applyFont="1" applyBorder="1" applyAlignment="1">
      <alignment horizontal="center"/>
    </xf>
    <xf numFmtId="0" fontId="14" fillId="2" borderId="35" xfId="0" applyFont="1" applyBorder="1" applyAlignment="1">
      <alignment horizontal="center"/>
    </xf>
    <xf numFmtId="0" fontId="14" fillId="2" borderId="36" xfId="0" applyFont="1" applyBorder="1" applyAlignment="1">
      <alignment horizontal="center"/>
    </xf>
    <xf numFmtId="0" fontId="14" fillId="2" borderId="34" xfId="0" applyFont="1" applyBorder="1" applyAlignment="1">
      <alignment horizontal="center" wrapText="1"/>
    </xf>
    <xf numFmtId="0" fontId="14" fillId="2" borderId="35" xfId="0" applyFont="1" applyBorder="1" applyAlignment="1">
      <alignment horizontal="center" wrapText="1"/>
    </xf>
    <xf numFmtId="0" fontId="14" fillId="2" borderId="36" xfId="0" applyFont="1" applyBorder="1" applyAlignment="1">
      <alignment horizontal="center" wrapText="1"/>
    </xf>
    <xf numFmtId="0" fontId="17" fillId="2" borderId="37" xfId="0" applyFont="1" applyFill="1" applyBorder="1" applyAlignment="1">
      <alignment horizontal="center"/>
    </xf>
    <xf numFmtId="0" fontId="17" fillId="2" borderId="0" xfId="0" applyFont="1" applyFill="1" applyAlignment="1">
      <alignment horizontal="center"/>
    </xf>
    <xf numFmtId="0" fontId="15" fillId="2" borderId="34" xfId="0" applyFont="1" applyFill="1" applyBorder="1" applyAlignment="1">
      <alignment horizontal="left" shrinkToFit="1"/>
    </xf>
    <xf numFmtId="0" fontId="15" fillId="2" borderId="35" xfId="0" applyFont="1" applyFill="1" applyBorder="1" applyAlignment="1">
      <alignment horizontal="left" shrinkToFit="1"/>
    </xf>
    <xf numFmtId="0" fontId="15" fillId="2" borderId="36" xfId="0" applyFont="1" applyFill="1" applyBorder="1" applyAlignment="1">
      <alignment horizontal="left" shrinkToFit="1"/>
    </xf>
    <xf numFmtId="49" fontId="14" fillId="2" borderId="34" xfId="0" applyNumberFormat="1" applyFont="1" applyBorder="1" applyAlignment="1">
      <alignment horizontal="center"/>
    </xf>
    <xf numFmtId="49" fontId="14" fillId="2" borderId="35" xfId="0" applyNumberFormat="1" applyFont="1" applyBorder="1" applyAlignment="1">
      <alignment horizontal="center"/>
    </xf>
    <xf numFmtId="49" fontId="14" fillId="2" borderId="36" xfId="0" applyNumberFormat="1" applyFont="1" applyBorder="1" applyAlignment="1">
      <alignment horizontal="center"/>
    </xf>
    <xf numFmtId="0" fontId="15" fillId="2" borderId="34" xfId="0" applyFont="1" applyFill="1" applyBorder="1" applyAlignment="1">
      <alignment horizontal="center"/>
    </xf>
    <xf numFmtId="0" fontId="15" fillId="2" borderId="35" xfId="0" applyFont="1" applyFill="1" applyBorder="1" applyAlignment="1">
      <alignment horizontal="center"/>
    </xf>
    <xf numFmtId="0" fontId="15" fillId="2" borderId="36" xfId="0" applyFont="1" applyFill="1" applyBorder="1" applyAlignment="1">
      <alignment horizontal="center"/>
    </xf>
    <xf numFmtId="0" fontId="15" fillId="2" borderId="34" xfId="0" applyFont="1" applyFill="1" applyBorder="1" applyAlignment="1">
      <alignment horizontal="left" wrapText="1" shrinkToFit="1"/>
    </xf>
    <xf numFmtId="0" fontId="15" fillId="2" borderId="35" xfId="0" applyFont="1" applyFill="1" applyBorder="1" applyAlignment="1">
      <alignment horizontal="left" wrapText="1" shrinkToFit="1"/>
    </xf>
    <xf numFmtId="0" fontId="15" fillId="2" borderId="36" xfId="0" applyFont="1" applyFill="1" applyBorder="1" applyAlignment="1">
      <alignment horizontal="left" wrapText="1" shrinkToFit="1"/>
    </xf>
    <xf numFmtId="0" fontId="15" fillId="2" borderId="34" xfId="0" applyFont="1" applyFill="1" applyBorder="1" applyAlignment="1">
      <alignment horizontal="center" shrinkToFit="1"/>
    </xf>
    <xf numFmtId="0" fontId="15" fillId="2" borderId="35" xfId="0" applyFont="1" applyFill="1" applyBorder="1" applyAlignment="1">
      <alignment horizontal="center" shrinkToFit="1"/>
    </xf>
    <xf numFmtId="0" fontId="15" fillId="2" borderId="36" xfId="0" applyFont="1" applyFill="1" applyBorder="1" applyAlignment="1">
      <alignment horizontal="center" shrinkToFit="1"/>
    </xf>
    <xf numFmtId="0" fontId="15" fillId="2" borderId="0" xfId="0" applyFont="1" applyFill="1" applyAlignment="1">
      <alignment horizontal="center"/>
    </xf>
    <xf numFmtId="0" fontId="15" fillId="34" borderId="43" xfId="0" applyFont="1" applyFill="1" applyBorder="1" applyAlignment="1">
      <alignment horizontal="left" wrapText="1"/>
    </xf>
    <xf numFmtId="0" fontId="15" fillId="34" borderId="0" xfId="0" applyFont="1" applyFill="1" applyBorder="1" applyAlignment="1">
      <alignment horizontal="center" wrapText="1"/>
    </xf>
    <xf numFmtId="0" fontId="17" fillId="34" borderId="37" xfId="0" applyFont="1" applyFill="1" applyBorder="1" applyAlignment="1">
      <alignment horizontal="center" wrapText="1"/>
    </xf>
    <xf numFmtId="0" fontId="29" fillId="34" borderId="37" xfId="0" applyFont="1" applyFill="1" applyBorder="1" applyAlignment="1">
      <alignment horizontal="center" wrapText="1"/>
    </xf>
    <xf numFmtId="0" fontId="15" fillId="34" borderId="0" xfId="0" applyFont="1" applyFill="1" applyAlignment="1">
      <alignment horizontal="left" wrapText="1"/>
    </xf>
    <xf numFmtId="0" fontId="15" fillId="34" borderId="35" xfId="0" applyFont="1" applyFill="1" applyBorder="1" applyAlignment="1">
      <alignment horizontal="center" vertical="top" wrapText="1"/>
    </xf>
    <xf numFmtId="0" fontId="15" fillId="34" borderId="0" xfId="0" applyFont="1" applyFill="1" applyBorder="1" applyAlignment="1">
      <alignment horizontal="center" vertical="top" wrapText="1"/>
    </xf>
    <xf numFmtId="0" fontId="0" fillId="2" borderId="0" xfId="53" applyFont="1" applyAlignment="1">
      <alignment horizontal="left"/>
      <protection/>
    </xf>
    <xf numFmtId="0" fontId="33" fillId="2" borderId="38" xfId="53" applyNumberFormat="1" applyFont="1" applyBorder="1" applyAlignment="1">
      <alignment horizontal="center" vertical="center" wrapText="1"/>
      <protection/>
    </xf>
    <xf numFmtId="0" fontId="33" fillId="2" borderId="55" xfId="53" applyNumberFormat="1" applyFont="1" applyBorder="1" applyAlignment="1">
      <alignment horizontal="center" vertical="center" wrapText="1"/>
      <protection/>
    </xf>
    <xf numFmtId="0" fontId="33" fillId="2" borderId="26" xfId="53" applyNumberFormat="1" applyFont="1" applyBorder="1" applyAlignment="1">
      <alignment horizontal="center" vertical="center" wrapText="1"/>
      <protection/>
    </xf>
    <xf numFmtId="0" fontId="37" fillId="2" borderId="34" xfId="53" applyNumberFormat="1" applyFont="1" applyBorder="1" applyAlignment="1">
      <alignment horizontal="left" vertical="center" wrapText="1"/>
      <protection/>
    </xf>
    <xf numFmtId="0" fontId="37" fillId="2" borderId="35" xfId="53" applyNumberFormat="1" applyFont="1" applyBorder="1" applyAlignment="1">
      <alignment horizontal="left" vertical="center" wrapText="1"/>
      <protection/>
    </xf>
    <xf numFmtId="0" fontId="37" fillId="2" borderId="36" xfId="53" applyNumberFormat="1" applyFont="1" applyBorder="1" applyAlignment="1">
      <alignment horizontal="left" vertical="center" wrapText="1"/>
      <protection/>
    </xf>
    <xf numFmtId="49" fontId="37" fillId="2" borderId="34" xfId="53" applyNumberFormat="1" applyFont="1" applyBorder="1" applyAlignment="1">
      <alignment horizontal="right" vertical="center"/>
      <protection/>
    </xf>
    <xf numFmtId="49" fontId="37" fillId="2" borderId="35" xfId="53" applyNumberFormat="1" applyFont="1" applyBorder="1" applyAlignment="1">
      <alignment horizontal="right" vertical="center"/>
      <protection/>
    </xf>
    <xf numFmtId="49" fontId="37" fillId="2" borderId="36" xfId="53" applyNumberFormat="1" applyFont="1" applyBorder="1" applyAlignment="1">
      <alignment horizontal="right" vertical="center"/>
      <protection/>
    </xf>
    <xf numFmtId="2" fontId="5" fillId="2" borderId="34" xfId="53" applyNumberFormat="1" applyFont="1" applyBorder="1" applyAlignment="1">
      <alignment horizontal="left" vertical="top" wrapText="1"/>
      <protection/>
    </xf>
    <xf numFmtId="2" fontId="5" fillId="2" borderId="35" xfId="53" applyNumberFormat="1" applyFont="1" applyBorder="1" applyAlignment="1">
      <alignment horizontal="left" vertical="top" wrapText="1"/>
      <protection/>
    </xf>
    <xf numFmtId="2" fontId="5" fillId="2" borderId="36" xfId="53" applyNumberFormat="1" applyFont="1" applyBorder="1" applyAlignment="1">
      <alignment horizontal="left" vertical="top" wrapText="1"/>
      <protection/>
    </xf>
    <xf numFmtId="49" fontId="37" fillId="2" borderId="34" xfId="53" applyNumberFormat="1" applyFont="1" applyBorder="1" applyAlignment="1">
      <alignment horizontal="center" vertical="center"/>
      <protection/>
    </xf>
    <xf numFmtId="49" fontId="37" fillId="2" borderId="35" xfId="53" applyNumberFormat="1" applyFont="1" applyBorder="1" applyAlignment="1">
      <alignment horizontal="center" vertical="center"/>
      <protection/>
    </xf>
    <xf numFmtId="49" fontId="37" fillId="2" borderId="36" xfId="53" applyNumberFormat="1" applyFont="1" applyBorder="1" applyAlignment="1">
      <alignment horizontal="center" vertical="center"/>
      <protection/>
    </xf>
    <xf numFmtId="0" fontId="32" fillId="2" borderId="0" xfId="53" applyFont="1" applyAlignment="1">
      <alignment horizontal="left"/>
      <protection/>
    </xf>
    <xf numFmtId="0" fontId="33" fillId="2" borderId="34" xfId="53" applyNumberFormat="1" applyFont="1" applyBorder="1" applyAlignment="1">
      <alignment horizontal="center" vertical="center" wrapText="1"/>
      <protection/>
    </xf>
    <xf numFmtId="0" fontId="33" fillId="2" borderId="36" xfId="53" applyNumberFormat="1" applyFont="1" applyBorder="1" applyAlignment="1">
      <alignment horizontal="center" vertical="center" wrapText="1"/>
      <protection/>
    </xf>
    <xf numFmtId="0" fontId="34" fillId="2" borderId="34" xfId="53" applyNumberFormat="1" applyFont="1" applyBorder="1" applyAlignment="1">
      <alignment horizontal="center" vertical="top"/>
      <protection/>
    </xf>
    <xf numFmtId="0" fontId="34" fillId="2" borderId="36" xfId="53" applyNumberFormat="1" applyFont="1" applyBorder="1" applyAlignment="1">
      <alignment horizontal="center" vertical="top"/>
      <protection/>
    </xf>
    <xf numFmtId="0" fontId="35" fillId="2" borderId="25" xfId="53" applyNumberFormat="1" applyFont="1" applyBorder="1" applyAlignment="1">
      <alignment horizontal="left" vertical="center" wrapText="1"/>
      <protection/>
    </xf>
    <xf numFmtId="0" fontId="31" fillId="2" borderId="0" xfId="53" applyFont="1" applyAlignment="1">
      <alignment horizontal="center"/>
      <protection/>
    </xf>
    <xf numFmtId="0" fontId="31" fillId="2" borderId="0" xfId="53" applyFont="1" applyAlignment="1">
      <alignment horizontal="center" wrapText="1"/>
      <protection/>
    </xf>
    <xf numFmtId="0" fontId="32" fillId="2" borderId="0" xfId="53" applyFont="1" applyAlignment="1">
      <alignment horizontal="center"/>
      <protection/>
    </xf>
    <xf numFmtId="0" fontId="32" fillId="2" borderId="37" xfId="53" applyFont="1" applyBorder="1" applyAlignment="1">
      <alignment horizontal="left"/>
      <protection/>
    </xf>
    <xf numFmtId="0" fontId="33" fillId="2" borderId="25" xfId="53" applyNumberFormat="1" applyFont="1" applyBorder="1" applyAlignment="1">
      <alignment horizontal="center" vertical="center" wrapText="1"/>
      <protection/>
    </xf>
    <xf numFmtId="0" fontId="36" fillId="2" borderId="0" xfId="53" applyFont="1" applyAlignment="1">
      <alignment horizontal="left" wrapText="1"/>
      <protection/>
    </xf>
    <xf numFmtId="49" fontId="33" fillId="2" borderId="35" xfId="53" applyNumberFormat="1" applyFont="1" applyBorder="1" applyAlignment="1">
      <alignment horizontal="right" vertical="center"/>
      <protection/>
    </xf>
    <xf numFmtId="49" fontId="33" fillId="2" borderId="56" xfId="53" applyNumberFormat="1" applyFont="1" applyBorder="1" applyAlignment="1">
      <alignment horizontal="right" vertical="center"/>
      <protection/>
    </xf>
    <xf numFmtId="0" fontId="33" fillId="2" borderId="35" xfId="53" applyNumberFormat="1" applyFont="1" applyBorder="1" applyAlignment="1">
      <alignment horizontal="center" vertical="center" wrapText="1"/>
      <protection/>
    </xf>
    <xf numFmtId="0" fontId="34" fillId="2" borderId="35" xfId="53" applyNumberFormat="1" applyFont="1" applyBorder="1" applyAlignment="1">
      <alignment horizontal="center" vertical="top"/>
      <protection/>
    </xf>
    <xf numFmtId="0" fontId="37" fillId="2" borderId="25" xfId="53" applyNumberFormat="1" applyFont="1" applyBorder="1" applyAlignment="1">
      <alignment horizontal="left" vertical="top" wrapText="1"/>
      <protection/>
    </xf>
    <xf numFmtId="0" fontId="32" fillId="2" borderId="0" xfId="53" applyFont="1" applyAlignment="1">
      <alignment horizontal="left" wrapText="1"/>
      <protection/>
    </xf>
    <xf numFmtId="0" fontId="0" fillId="2" borderId="0" xfId="53" applyFont="1" applyAlignment="1">
      <alignment horizontal="left" wrapText="1"/>
      <protection/>
    </xf>
    <xf numFmtId="49" fontId="37" fillId="2" borderId="0" xfId="0" applyNumberFormat="1" applyFont="1" applyBorder="1" applyAlignment="1">
      <alignment horizontal="center" vertical="center"/>
    </xf>
    <xf numFmtId="0" fontId="34" fillId="2" borderId="25" xfId="53" applyNumberFormat="1" applyFont="1" applyBorder="1" applyAlignment="1">
      <alignment horizontal="center" vertical="top"/>
      <protection/>
    </xf>
    <xf numFmtId="0" fontId="5" fillId="2" borderId="25" xfId="53" applyNumberFormat="1" applyFont="1" applyBorder="1" applyAlignment="1">
      <alignment horizontal="left" vertical="top" wrapText="1"/>
      <protection/>
    </xf>
    <xf numFmtId="0" fontId="37" fillId="2" borderId="34" xfId="53" applyNumberFormat="1" applyFont="1" applyBorder="1" applyAlignment="1">
      <alignment horizontal="center" vertical="center" wrapText="1"/>
      <protection/>
    </xf>
    <xf numFmtId="0" fontId="37" fillId="2" borderId="35" xfId="53" applyNumberFormat="1" applyFont="1" applyBorder="1" applyAlignment="1">
      <alignment horizontal="center" vertical="center" wrapText="1"/>
      <protection/>
    </xf>
    <xf numFmtId="0" fontId="37" fillId="2" borderId="36" xfId="53" applyNumberFormat="1" applyFont="1" applyBorder="1" applyAlignment="1">
      <alignment horizontal="center" vertical="center" wrapText="1"/>
      <protection/>
    </xf>
    <xf numFmtId="0" fontId="32" fillId="2" borderId="25" xfId="53" applyFont="1" applyBorder="1" applyAlignment="1">
      <alignment horizontal="center"/>
      <protection/>
    </xf>
    <xf numFmtId="0" fontId="34" fillId="2" borderId="34" xfId="53" applyNumberFormat="1" applyFont="1" applyBorder="1" applyAlignment="1">
      <alignment horizontal="left" vertical="top"/>
      <protection/>
    </xf>
    <xf numFmtId="0" fontId="34" fillId="2" borderId="35" xfId="53" applyNumberFormat="1" applyFont="1" applyBorder="1" applyAlignment="1">
      <alignment horizontal="left" vertical="top"/>
      <protection/>
    </xf>
    <xf numFmtId="0" fontId="34" fillId="2" borderId="36" xfId="53" applyNumberFormat="1" applyFont="1" applyBorder="1" applyAlignment="1">
      <alignment horizontal="left" vertical="top"/>
      <protection/>
    </xf>
    <xf numFmtId="0" fontId="37" fillId="2" borderId="25" xfId="53" applyNumberFormat="1" applyFont="1" applyBorder="1" applyAlignment="1">
      <alignment horizontal="left" vertical="center" wrapText="1"/>
      <protection/>
    </xf>
    <xf numFmtId="0" fontId="5" fillId="2" borderId="25" xfId="53" applyNumberFormat="1" applyFont="1" applyBorder="1" applyAlignment="1">
      <alignment horizontal="left" vertical="center" wrapText="1"/>
      <protection/>
    </xf>
    <xf numFmtId="0" fontId="34" fillId="2" borderId="34" xfId="53" applyNumberFormat="1" applyFont="1" applyBorder="1" applyAlignment="1">
      <alignment horizontal="left" vertical="top" wrapText="1"/>
      <protection/>
    </xf>
    <xf numFmtId="0" fontId="34" fillId="2" borderId="35" xfId="53" applyNumberFormat="1" applyFont="1" applyBorder="1" applyAlignment="1">
      <alignment horizontal="left" vertical="top" wrapText="1"/>
      <protection/>
    </xf>
    <xf numFmtId="0" fontId="34" fillId="2" borderId="36" xfId="53" applyNumberFormat="1" applyFont="1" applyBorder="1" applyAlignment="1">
      <alignment horizontal="left" vertical="top" wrapText="1"/>
      <protection/>
    </xf>
    <xf numFmtId="0" fontId="37" fillId="2" borderId="25" xfId="0" applyNumberFormat="1" applyFont="1" applyBorder="1" applyAlignment="1">
      <alignment horizontal="left" vertical="center" wrapText="1"/>
    </xf>
    <xf numFmtId="0" fontId="5" fillId="2" borderId="25" xfId="0" applyNumberFormat="1" applyFont="1" applyBorder="1" applyAlignment="1">
      <alignment horizontal="left" vertical="center" wrapText="1"/>
    </xf>
    <xf numFmtId="49" fontId="37" fillId="2" borderId="25" xfId="0" applyNumberFormat="1" applyFont="1" applyBorder="1" applyAlignment="1">
      <alignment horizontal="center" vertical="center"/>
    </xf>
    <xf numFmtId="0" fontId="5" fillId="2" borderId="0" xfId="53" applyNumberFormat="1" applyFont="1" applyBorder="1" applyAlignment="1">
      <alignment horizontal="center" vertical="center"/>
      <protection/>
    </xf>
    <xf numFmtId="0" fontId="37" fillId="2" borderId="25" xfId="0" applyNumberFormat="1" applyFont="1" applyBorder="1" applyAlignment="1">
      <alignment horizontal="center" vertical="center" wrapText="1"/>
    </xf>
    <xf numFmtId="0" fontId="34" fillId="2" borderId="25" xfId="0" applyNumberFormat="1" applyFont="1" applyBorder="1" applyAlignment="1">
      <alignment horizontal="center" vertical="top"/>
    </xf>
    <xf numFmtId="49" fontId="5" fillId="2" borderId="0" xfId="53" applyNumberFormat="1" applyFont="1" applyBorder="1" applyAlignment="1">
      <alignment horizontal="center" vertical="center"/>
      <protection/>
    </xf>
    <xf numFmtId="0" fontId="37" fillId="2" borderId="37" xfId="53" applyNumberFormat="1" applyFont="1" applyBorder="1" applyAlignment="1">
      <alignment horizontal="center" vertical="center"/>
      <protection/>
    </xf>
    <xf numFmtId="0" fontId="37" fillId="2" borderId="34" xfId="53" applyNumberFormat="1" applyFont="1" applyBorder="1" applyAlignment="1">
      <alignment horizontal="left" vertical="top" wrapText="1"/>
      <protection/>
    </xf>
    <xf numFmtId="0" fontId="37" fillId="2" borderId="35" xfId="53" applyNumberFormat="1" applyFont="1" applyBorder="1" applyAlignment="1">
      <alignment horizontal="left" vertical="top" wrapText="1"/>
      <protection/>
    </xf>
    <xf numFmtId="0" fontId="37" fillId="2" borderId="36" xfId="53" applyNumberFormat="1" applyFont="1" applyBorder="1" applyAlignment="1">
      <alignment horizontal="left" vertical="top" wrapText="1"/>
      <protection/>
    </xf>
    <xf numFmtId="0" fontId="5" fillId="2" borderId="35" xfId="53" applyNumberFormat="1" applyFont="1" applyBorder="1" applyAlignment="1">
      <alignment horizontal="left" vertical="top" wrapText="1"/>
      <protection/>
    </xf>
    <xf numFmtId="0" fontId="5" fillId="2" borderId="36" xfId="53" applyNumberFormat="1" applyFont="1" applyBorder="1" applyAlignment="1">
      <alignment horizontal="left" vertical="top" wrapText="1"/>
      <protection/>
    </xf>
    <xf numFmtId="0" fontId="5" fillId="2" borderId="35" xfId="53" applyNumberFormat="1" applyFont="1" applyBorder="1" applyAlignment="1">
      <alignment horizontal="left" vertical="center" wrapText="1"/>
      <protection/>
    </xf>
    <xf numFmtId="0" fontId="5" fillId="2" borderId="36" xfId="53" applyNumberFormat="1" applyFont="1" applyBorder="1" applyAlignment="1">
      <alignment horizontal="left" vertical="center" wrapText="1"/>
      <protection/>
    </xf>
    <xf numFmtId="49" fontId="37" fillId="2" borderId="25" xfId="53" applyNumberFormat="1" applyFont="1" applyBorder="1" applyAlignment="1">
      <alignment horizontal="center" vertical="center"/>
      <protection/>
    </xf>
    <xf numFmtId="0" fontId="14" fillId="2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26"/>
  <sheetViews>
    <sheetView tabSelected="1" view="pageBreakPreview" zoomScale="75" zoomScaleSheetLayoutView="75" zoomScalePageLayoutView="0" workbookViewId="0" topLeftCell="A1">
      <selection activeCell="A29" sqref="A29:IV29"/>
    </sheetView>
  </sheetViews>
  <sheetFormatPr defaultColWidth="9.140625" defaultRowHeight="12.75"/>
  <cols>
    <col min="1" max="1" width="54.00390625" style="0" customWidth="1"/>
    <col min="2" max="2" width="10.7109375" style="0" customWidth="1"/>
    <col min="3" max="3" width="10.140625" style="0" customWidth="1"/>
    <col min="4" max="4" width="19.28125" style="0" customWidth="1"/>
    <col min="5" max="5" width="26.00390625" style="0" customWidth="1"/>
    <col min="6" max="6" width="19.7109375" style="0" customWidth="1"/>
    <col min="7" max="7" width="17.57421875" style="0" customWidth="1"/>
    <col min="8" max="8" width="18.421875" style="0" customWidth="1"/>
    <col min="9" max="9" width="16.7109375" style="0" customWidth="1"/>
    <col min="10" max="10" width="11.8515625" style="0" customWidth="1"/>
    <col min="11" max="11" width="13.8515625" style="0" customWidth="1"/>
    <col min="12" max="12" width="13.7109375" style="0" customWidth="1"/>
  </cols>
  <sheetData>
    <row r="2" spans="1:12" ht="22.5" customHeight="1">
      <c r="A2" s="6"/>
      <c r="B2" s="6"/>
      <c r="C2" s="274"/>
      <c r="D2" s="274"/>
      <c r="E2" s="274"/>
      <c r="G2" s="293" t="s">
        <v>7</v>
      </c>
      <c r="H2" s="293"/>
      <c r="I2" s="30"/>
      <c r="J2" s="30"/>
      <c r="K2" s="113"/>
      <c r="L2" s="114"/>
    </row>
    <row r="3" spans="1:12" ht="16.5" customHeight="1">
      <c r="A3" s="6"/>
      <c r="B3" s="6"/>
      <c r="C3" s="274"/>
      <c r="D3" s="274"/>
      <c r="E3" s="274"/>
      <c r="F3" s="100"/>
      <c r="G3" s="303" t="s">
        <v>186</v>
      </c>
      <c r="H3" s="303"/>
      <c r="I3" s="303"/>
      <c r="J3" s="303"/>
      <c r="K3" s="303"/>
      <c r="L3" s="303"/>
    </row>
    <row r="4" spans="1:12" ht="15.75" customHeight="1">
      <c r="A4" s="6"/>
      <c r="B4" s="6"/>
      <c r="C4" s="274"/>
      <c r="D4" s="274"/>
      <c r="E4" s="274"/>
      <c r="F4" s="101"/>
      <c r="G4" s="302" t="s">
        <v>8</v>
      </c>
      <c r="H4" s="302"/>
      <c r="I4" s="302"/>
      <c r="J4" s="302"/>
      <c r="K4" s="113"/>
      <c r="L4" s="114"/>
    </row>
    <row r="5" spans="1:12" ht="31.5" customHeight="1">
      <c r="A5" s="6"/>
      <c r="B5" s="6"/>
      <c r="C5" s="7"/>
      <c r="D5" s="7"/>
      <c r="E5" s="7"/>
      <c r="F5" s="101"/>
      <c r="G5" s="304" t="s">
        <v>192</v>
      </c>
      <c r="H5" s="304"/>
      <c r="I5" s="304"/>
      <c r="J5" s="304"/>
      <c r="K5" s="304"/>
      <c r="L5" s="304"/>
    </row>
    <row r="6" spans="1:12" ht="15" customHeight="1">
      <c r="A6" s="6"/>
      <c r="B6" s="6"/>
      <c r="C6" s="274"/>
      <c r="D6" s="274"/>
      <c r="E6" s="274"/>
      <c r="F6" s="102"/>
      <c r="G6" s="300" t="s">
        <v>189</v>
      </c>
      <c r="H6" s="300"/>
      <c r="I6" s="300"/>
      <c r="J6" s="300"/>
      <c r="K6" s="113"/>
      <c r="L6" s="114"/>
    </row>
    <row r="7" spans="1:12" ht="34.5" customHeight="1">
      <c r="A7" s="8"/>
      <c r="B7" s="8"/>
      <c r="C7" s="274"/>
      <c r="D7" s="274"/>
      <c r="E7" s="274"/>
      <c r="G7" s="266" t="s">
        <v>320</v>
      </c>
      <c r="H7" s="266"/>
      <c r="I7" s="105"/>
      <c r="J7" s="105"/>
      <c r="K7" s="103"/>
      <c r="L7" s="104"/>
    </row>
    <row r="8" spans="1:11" ht="40.5" customHeight="1">
      <c r="A8" s="301" t="s">
        <v>42</v>
      </c>
      <c r="B8" s="301"/>
      <c r="C8" s="301"/>
      <c r="D8" s="301"/>
      <c r="E8" s="301"/>
      <c r="F8" s="301"/>
      <c r="G8" s="301"/>
      <c r="H8" s="301"/>
      <c r="I8" s="301"/>
      <c r="J8" s="301"/>
      <c r="K8" s="2"/>
    </row>
    <row r="9" spans="1:11" ht="26.25" customHeight="1">
      <c r="A9" s="42"/>
      <c r="B9" s="42"/>
      <c r="C9" s="301" t="s">
        <v>197</v>
      </c>
      <c r="D9" s="301"/>
      <c r="E9" s="301"/>
      <c r="F9" s="301"/>
      <c r="G9" s="42"/>
      <c r="H9" s="42"/>
      <c r="I9" s="42"/>
      <c r="J9" s="42"/>
      <c r="K9" s="2"/>
    </row>
    <row r="10" spans="1:11" ht="16.5" thickBot="1">
      <c r="A10" s="7"/>
      <c r="B10" s="7"/>
      <c r="C10" s="274"/>
      <c r="D10" s="274"/>
      <c r="E10" s="274"/>
      <c r="F10" s="7"/>
      <c r="G10" s="9" t="s">
        <v>0</v>
      </c>
      <c r="H10" s="9"/>
      <c r="I10" s="9"/>
      <c r="J10" s="9"/>
      <c r="K10" s="2"/>
    </row>
    <row r="11" spans="1:11" ht="16.5" thickBot="1">
      <c r="A11" s="7"/>
      <c r="B11" s="7"/>
      <c r="C11" s="274"/>
      <c r="D11" s="274"/>
      <c r="E11" s="274"/>
      <c r="F11" s="10" t="s">
        <v>9</v>
      </c>
      <c r="G11" s="11"/>
      <c r="H11" s="12"/>
      <c r="I11" s="12"/>
      <c r="J11" s="13"/>
      <c r="K11" s="14"/>
    </row>
    <row r="12" spans="1:11" ht="16.5" thickBot="1">
      <c r="A12" s="274"/>
      <c r="B12" s="274"/>
      <c r="C12" s="274"/>
      <c r="D12" s="274"/>
      <c r="E12" s="274"/>
      <c r="F12" s="10" t="s">
        <v>1</v>
      </c>
      <c r="G12" s="294">
        <v>43474</v>
      </c>
      <c r="H12" s="295"/>
      <c r="I12" s="295"/>
      <c r="J12" s="296"/>
      <c r="K12" s="14"/>
    </row>
    <row r="13" spans="1:11" ht="32.25" customHeight="1" thickBot="1">
      <c r="A13" s="266" t="s">
        <v>320</v>
      </c>
      <c r="B13" s="266"/>
      <c r="C13" s="266"/>
      <c r="D13" s="266"/>
      <c r="E13" s="266"/>
      <c r="F13" s="10"/>
      <c r="G13" s="11"/>
      <c r="H13" s="12"/>
      <c r="I13" s="12"/>
      <c r="J13" s="13"/>
      <c r="K13" s="14"/>
    </row>
    <row r="14" spans="1:11" ht="75" customHeight="1" thickBot="1">
      <c r="A14" s="30" t="s">
        <v>5</v>
      </c>
      <c r="B14" s="291" t="s">
        <v>364</v>
      </c>
      <c r="C14" s="291"/>
      <c r="D14" s="291"/>
      <c r="E14" s="291"/>
      <c r="F14" s="10" t="s">
        <v>10</v>
      </c>
      <c r="G14" s="15"/>
      <c r="H14" s="16"/>
      <c r="I14" s="16"/>
      <c r="J14" s="17"/>
      <c r="K14" s="14"/>
    </row>
    <row r="15" spans="1:11" ht="24" customHeight="1" thickBot="1">
      <c r="A15" s="298" t="s">
        <v>3</v>
      </c>
      <c r="B15" s="291" t="s">
        <v>365</v>
      </c>
      <c r="C15" s="291"/>
      <c r="D15" s="291"/>
      <c r="E15" s="291"/>
      <c r="F15" s="18"/>
      <c r="G15" s="19"/>
      <c r="H15" s="20"/>
      <c r="I15" s="20"/>
      <c r="J15" s="21"/>
      <c r="K15" s="14"/>
    </row>
    <row r="16" spans="1:11" ht="9.75" customHeight="1" thickBot="1">
      <c r="A16" s="299"/>
      <c r="B16" s="33"/>
      <c r="C16" s="297"/>
      <c r="D16" s="297"/>
      <c r="E16" s="297"/>
      <c r="F16" s="18"/>
      <c r="G16" s="19"/>
      <c r="H16" s="20"/>
      <c r="I16" s="20"/>
      <c r="J16" s="21"/>
      <c r="K16" s="14"/>
    </row>
    <row r="17" spans="1:11" ht="12.75" customHeight="1" thickBot="1">
      <c r="A17" s="299"/>
      <c r="B17" s="33"/>
      <c r="C17" s="297"/>
      <c r="D17" s="297"/>
      <c r="E17" s="297"/>
      <c r="F17" s="10"/>
      <c r="G17" s="15"/>
      <c r="H17" s="16"/>
      <c r="I17" s="16"/>
      <c r="J17" s="17"/>
      <c r="K17" s="14"/>
    </row>
    <row r="18" spans="1:11" ht="21" customHeight="1">
      <c r="A18" s="30" t="s">
        <v>11</v>
      </c>
      <c r="B18" s="291" t="s">
        <v>366</v>
      </c>
      <c r="C18" s="291"/>
      <c r="D18" s="291"/>
      <c r="E18" s="291"/>
      <c r="F18" s="22"/>
      <c r="G18" s="23"/>
      <c r="H18" s="24"/>
      <c r="I18" s="24"/>
      <c r="J18" s="25"/>
      <c r="K18" s="14"/>
    </row>
    <row r="19" spans="1:11" ht="1.5" customHeight="1" thickBot="1">
      <c r="A19" s="30"/>
      <c r="B19" s="291"/>
      <c r="C19" s="291"/>
      <c r="D19" s="291"/>
      <c r="E19" s="291"/>
      <c r="F19" s="22"/>
      <c r="G19" s="26"/>
      <c r="H19" s="9"/>
      <c r="I19" s="9"/>
      <c r="J19" s="27"/>
      <c r="K19" s="14"/>
    </row>
    <row r="20" spans="1:11" ht="56.25" customHeight="1" thickBot="1">
      <c r="A20" s="30" t="s">
        <v>2</v>
      </c>
      <c r="B20" s="293" t="s">
        <v>186</v>
      </c>
      <c r="C20" s="293"/>
      <c r="D20" s="293"/>
      <c r="E20" s="293"/>
      <c r="F20" s="7" t="s">
        <v>160</v>
      </c>
      <c r="G20" s="271"/>
      <c r="H20" s="272"/>
      <c r="I20" s="272"/>
      <c r="J20" s="273"/>
      <c r="K20" s="2"/>
    </row>
    <row r="21" spans="1:11" ht="30" customHeight="1" thickBot="1">
      <c r="A21" s="109" t="s">
        <v>191</v>
      </c>
      <c r="B21" s="7"/>
      <c r="C21" s="274"/>
      <c r="D21" s="274"/>
      <c r="E21" s="274"/>
      <c r="F21" s="64" t="s">
        <v>4</v>
      </c>
      <c r="G21" s="275">
        <v>383</v>
      </c>
      <c r="H21" s="276"/>
      <c r="I21" s="276"/>
      <c r="J21" s="277"/>
      <c r="K21" s="2"/>
    </row>
    <row r="22" spans="1:11" ht="47.25" customHeight="1">
      <c r="A22" s="292" t="s">
        <v>12</v>
      </c>
      <c r="B22" s="292"/>
      <c r="C22" s="292"/>
      <c r="D22" s="292"/>
      <c r="E22" s="292"/>
      <c r="F22" s="292"/>
      <c r="G22" s="292"/>
      <c r="H22" s="292"/>
      <c r="I22" s="292"/>
      <c r="J22" s="292"/>
      <c r="K22" s="2"/>
    </row>
    <row r="23" spans="1:11" ht="8.25" customHeight="1">
      <c r="A23" s="28"/>
      <c r="B23" s="28"/>
      <c r="C23" s="29"/>
      <c r="D23" s="30"/>
      <c r="E23" s="30"/>
      <c r="F23" s="30"/>
      <c r="G23" s="30"/>
      <c r="H23" s="30"/>
      <c r="I23" s="30"/>
      <c r="J23" s="30"/>
      <c r="K23" s="2"/>
    </row>
    <row r="24" spans="1:10" s="31" customFormat="1" ht="20.25" customHeight="1">
      <c r="A24" s="289" t="s">
        <v>13</v>
      </c>
      <c r="B24" s="289"/>
      <c r="C24" s="289"/>
      <c r="D24" s="289"/>
      <c r="E24" s="289"/>
      <c r="F24" s="289"/>
      <c r="G24" s="289"/>
      <c r="H24" s="289"/>
      <c r="I24" s="289"/>
      <c r="J24" s="289"/>
    </row>
    <row r="25" spans="1:12" s="31" customFormat="1" ht="69" customHeight="1">
      <c r="A25" s="261" t="s">
        <v>190</v>
      </c>
      <c r="B25" s="261"/>
      <c r="C25" s="261"/>
      <c r="D25" s="261"/>
      <c r="E25" s="261"/>
      <c r="F25" s="261"/>
      <c r="G25" s="261"/>
      <c r="H25" s="261"/>
      <c r="I25" s="261"/>
      <c r="J25" s="261"/>
      <c r="K25" s="261"/>
      <c r="L25" s="261"/>
    </row>
    <row r="26" spans="1:11" ht="21" customHeight="1">
      <c r="A26" s="289" t="s">
        <v>14</v>
      </c>
      <c r="B26" s="289"/>
      <c r="C26" s="289"/>
      <c r="D26" s="289"/>
      <c r="E26" s="289"/>
      <c r="F26" s="289"/>
      <c r="G26" s="289"/>
      <c r="H26" s="289"/>
      <c r="I26" s="289"/>
      <c r="J26" s="289"/>
      <c r="K26" s="2"/>
    </row>
    <row r="27" spans="1:12" ht="20.25" customHeight="1">
      <c r="A27" s="261" t="s">
        <v>194</v>
      </c>
      <c r="B27" s="261"/>
      <c r="C27" s="261"/>
      <c r="D27" s="261"/>
      <c r="E27" s="261"/>
      <c r="F27" s="261"/>
      <c r="G27" s="261"/>
      <c r="H27" s="261"/>
      <c r="I27" s="261"/>
      <c r="J27" s="261"/>
      <c r="K27" s="261"/>
      <c r="L27" s="261"/>
    </row>
    <row r="28" spans="1:11" ht="16.5" customHeight="1">
      <c r="A28" s="289" t="s">
        <v>15</v>
      </c>
      <c r="B28" s="289"/>
      <c r="C28" s="289"/>
      <c r="D28" s="289"/>
      <c r="E28" s="289"/>
      <c r="F28" s="289"/>
      <c r="G28" s="289"/>
      <c r="H28" s="289"/>
      <c r="I28" s="289"/>
      <c r="J28" s="289"/>
      <c r="K28" s="2"/>
    </row>
    <row r="29" spans="1:12" ht="305.25" customHeight="1">
      <c r="A29" s="262" t="s">
        <v>193</v>
      </c>
      <c r="B29" s="263"/>
      <c r="C29" s="263"/>
      <c r="D29" s="263"/>
      <c r="E29" s="263"/>
      <c r="F29" s="263"/>
      <c r="G29" s="263"/>
      <c r="H29" s="263"/>
      <c r="I29" s="263"/>
      <c r="J29" s="263"/>
      <c r="K29" s="263"/>
      <c r="L29" s="263"/>
    </row>
    <row r="30" spans="1:11" ht="21" customHeight="1">
      <c r="A30" s="292" t="s">
        <v>321</v>
      </c>
      <c r="B30" s="292"/>
      <c r="C30" s="292"/>
      <c r="D30" s="292"/>
      <c r="E30" s="292"/>
      <c r="F30" s="292"/>
      <c r="G30" s="292"/>
      <c r="H30" s="292"/>
      <c r="I30" s="292"/>
      <c r="J30" s="30"/>
      <c r="K30" s="2"/>
    </row>
    <row r="31" spans="1:11" ht="13.5" customHeight="1" thickBot="1">
      <c r="A31" s="28"/>
      <c r="B31" s="28"/>
      <c r="C31" s="29"/>
      <c r="D31" s="30"/>
      <c r="E31" s="30"/>
      <c r="F31" s="30"/>
      <c r="G31" s="30"/>
      <c r="H31" s="30"/>
      <c r="I31" s="30"/>
      <c r="J31" s="30"/>
      <c r="K31" s="2"/>
    </row>
    <row r="32" spans="1:11" ht="47.25" customHeight="1">
      <c r="A32" s="268" t="s">
        <v>16</v>
      </c>
      <c r="B32" s="269"/>
      <c r="C32" s="269"/>
      <c r="D32" s="269"/>
      <c r="E32" s="269"/>
      <c r="F32" s="269"/>
      <c r="G32" s="269"/>
      <c r="H32" s="270"/>
      <c r="I32" s="278" t="s">
        <v>177</v>
      </c>
      <c r="J32" s="279"/>
      <c r="K32" s="32"/>
    </row>
    <row r="33" spans="1:11" ht="15" customHeight="1">
      <c r="A33" s="267">
        <v>1</v>
      </c>
      <c r="B33" s="267"/>
      <c r="C33" s="267"/>
      <c r="D33" s="267"/>
      <c r="E33" s="267"/>
      <c r="F33" s="267"/>
      <c r="G33" s="267"/>
      <c r="H33" s="267"/>
      <c r="I33" s="290">
        <v>2</v>
      </c>
      <c r="J33" s="290"/>
      <c r="K33" s="32"/>
    </row>
    <row r="34" spans="1:11" ht="18.75">
      <c r="A34" s="286" t="s">
        <v>17</v>
      </c>
      <c r="B34" s="286"/>
      <c r="C34" s="286"/>
      <c r="D34" s="286"/>
      <c r="E34" s="286"/>
      <c r="F34" s="286"/>
      <c r="G34" s="286"/>
      <c r="H34" s="111"/>
      <c r="I34" s="265">
        <v>38825968.17</v>
      </c>
      <c r="J34" s="265"/>
      <c r="K34" s="32"/>
    </row>
    <row r="35" spans="1:11" ht="18.75">
      <c r="A35" s="264" t="s">
        <v>18</v>
      </c>
      <c r="B35" s="264"/>
      <c r="C35" s="264"/>
      <c r="D35" s="264"/>
      <c r="E35" s="264"/>
      <c r="F35" s="264"/>
      <c r="G35" s="264"/>
      <c r="H35" s="112"/>
      <c r="I35" s="265"/>
      <c r="J35" s="265"/>
      <c r="K35" s="32"/>
    </row>
    <row r="36" spans="1:11" ht="17.25" customHeight="1">
      <c r="A36" s="264" t="s">
        <v>173</v>
      </c>
      <c r="B36" s="264"/>
      <c r="C36" s="264"/>
      <c r="D36" s="264"/>
      <c r="E36" s="264"/>
      <c r="F36" s="264"/>
      <c r="G36" s="264"/>
      <c r="H36" s="112"/>
      <c r="I36" s="265"/>
      <c r="J36" s="265"/>
      <c r="K36" s="32"/>
    </row>
    <row r="37" spans="1:11" ht="18.75">
      <c r="A37" s="264" t="s">
        <v>19</v>
      </c>
      <c r="B37" s="264"/>
      <c r="C37" s="264"/>
      <c r="D37" s="264"/>
      <c r="E37" s="264"/>
      <c r="F37" s="264"/>
      <c r="G37" s="264"/>
      <c r="H37" s="112"/>
      <c r="I37" s="265"/>
      <c r="J37" s="265"/>
      <c r="K37" s="32"/>
    </row>
    <row r="38" spans="1:11" ht="36" customHeight="1">
      <c r="A38" s="264" t="s">
        <v>20</v>
      </c>
      <c r="B38" s="264"/>
      <c r="C38" s="264"/>
      <c r="D38" s="264"/>
      <c r="E38" s="264"/>
      <c r="F38" s="264"/>
      <c r="G38" s="264"/>
      <c r="H38" s="112"/>
      <c r="I38" s="265"/>
      <c r="J38" s="265"/>
      <c r="K38" s="32"/>
    </row>
    <row r="39" spans="1:11" ht="35.25" customHeight="1">
      <c r="A39" s="264" t="s">
        <v>21</v>
      </c>
      <c r="B39" s="264"/>
      <c r="C39" s="264"/>
      <c r="D39" s="264"/>
      <c r="E39" s="264"/>
      <c r="F39" s="264"/>
      <c r="G39" s="264"/>
      <c r="H39" s="112"/>
      <c r="I39" s="265"/>
      <c r="J39" s="265"/>
      <c r="K39" s="32"/>
    </row>
    <row r="40" spans="1:11" ht="36" customHeight="1">
      <c r="A40" s="264" t="s">
        <v>161</v>
      </c>
      <c r="B40" s="264"/>
      <c r="C40" s="264"/>
      <c r="D40" s="264"/>
      <c r="E40" s="264"/>
      <c r="F40" s="264"/>
      <c r="G40" s="264"/>
      <c r="H40" s="112"/>
      <c r="I40" s="265"/>
      <c r="J40" s="265"/>
      <c r="K40" s="32"/>
    </row>
    <row r="41" spans="1:11" ht="17.25" customHeight="1">
      <c r="A41" s="264" t="s">
        <v>22</v>
      </c>
      <c r="B41" s="264"/>
      <c r="C41" s="264"/>
      <c r="D41" s="264"/>
      <c r="E41" s="264"/>
      <c r="F41" s="264"/>
      <c r="G41" s="264"/>
      <c r="H41" s="112"/>
      <c r="I41" s="265"/>
      <c r="J41" s="265"/>
      <c r="K41" s="32"/>
    </row>
    <row r="42" spans="1:11" ht="17.25" customHeight="1">
      <c r="A42" s="264" t="s">
        <v>162</v>
      </c>
      <c r="B42" s="264"/>
      <c r="C42" s="264"/>
      <c r="D42" s="264"/>
      <c r="E42" s="264"/>
      <c r="F42" s="264"/>
      <c r="G42" s="264"/>
      <c r="H42" s="112"/>
      <c r="I42" s="265">
        <f>I34</f>
        <v>38825968.17</v>
      </c>
      <c r="J42" s="265"/>
      <c r="K42" s="32"/>
    </row>
    <row r="43" spans="1:11" ht="18.75">
      <c r="A43" s="264" t="s">
        <v>19</v>
      </c>
      <c r="B43" s="264"/>
      <c r="C43" s="264"/>
      <c r="D43" s="264"/>
      <c r="E43" s="264"/>
      <c r="F43" s="264"/>
      <c r="G43" s="264"/>
      <c r="H43" s="112"/>
      <c r="I43" s="265"/>
      <c r="J43" s="265"/>
      <c r="K43" s="32"/>
    </row>
    <row r="44" spans="1:11" ht="17.25" customHeight="1">
      <c r="A44" s="264" t="s">
        <v>23</v>
      </c>
      <c r="B44" s="264"/>
      <c r="C44" s="264"/>
      <c r="D44" s="264"/>
      <c r="E44" s="264"/>
      <c r="F44" s="264"/>
      <c r="G44" s="264"/>
      <c r="H44" s="112"/>
      <c r="I44" s="265">
        <v>15372649.78</v>
      </c>
      <c r="J44" s="265"/>
      <c r="K44" s="32"/>
    </row>
    <row r="45" spans="1:11" ht="17.25" customHeight="1">
      <c r="A45" s="264" t="s">
        <v>24</v>
      </c>
      <c r="B45" s="264"/>
      <c r="C45" s="264"/>
      <c r="D45" s="264"/>
      <c r="E45" s="264"/>
      <c r="F45" s="264"/>
      <c r="G45" s="264"/>
      <c r="H45" s="112"/>
      <c r="I45" s="265">
        <v>467873.22</v>
      </c>
      <c r="J45" s="265"/>
      <c r="K45" s="32"/>
    </row>
    <row r="46" spans="1:11" ht="18.75">
      <c r="A46" s="286" t="s">
        <v>25</v>
      </c>
      <c r="B46" s="286"/>
      <c r="C46" s="286"/>
      <c r="D46" s="286"/>
      <c r="E46" s="286"/>
      <c r="F46" s="286"/>
      <c r="G46" s="286"/>
      <c r="H46" s="111"/>
      <c r="I46" s="265"/>
      <c r="J46" s="265"/>
      <c r="K46" s="32"/>
    </row>
    <row r="47" spans="1:11" ht="18.75">
      <c r="A47" s="264" t="s">
        <v>18</v>
      </c>
      <c r="B47" s="264"/>
      <c r="C47" s="264"/>
      <c r="D47" s="264"/>
      <c r="E47" s="264"/>
      <c r="F47" s="264"/>
      <c r="G47" s="264"/>
      <c r="H47" s="112"/>
      <c r="I47" s="265"/>
      <c r="J47" s="265"/>
      <c r="K47" s="32"/>
    </row>
    <row r="48" spans="1:11" ht="17.25" customHeight="1">
      <c r="A48" s="264" t="s">
        <v>62</v>
      </c>
      <c r="B48" s="264"/>
      <c r="C48" s="264"/>
      <c r="D48" s="264"/>
      <c r="E48" s="264"/>
      <c r="F48" s="264"/>
      <c r="G48" s="264"/>
      <c r="H48" s="112"/>
      <c r="I48" s="265"/>
      <c r="J48" s="265"/>
      <c r="K48" s="32"/>
    </row>
    <row r="49" spans="1:11" ht="17.25" customHeight="1">
      <c r="A49" s="264" t="s">
        <v>19</v>
      </c>
      <c r="B49" s="264"/>
      <c r="C49" s="264"/>
      <c r="D49" s="264"/>
      <c r="E49" s="264"/>
      <c r="F49" s="264"/>
      <c r="G49" s="264"/>
      <c r="H49" s="112"/>
      <c r="I49" s="265"/>
      <c r="J49" s="265"/>
      <c r="K49" s="32"/>
    </row>
    <row r="50" spans="1:11" ht="18.75">
      <c r="A50" s="264" t="s">
        <v>63</v>
      </c>
      <c r="B50" s="264"/>
      <c r="C50" s="264"/>
      <c r="D50" s="264"/>
      <c r="E50" s="264"/>
      <c r="F50" s="264"/>
      <c r="G50" s="264"/>
      <c r="H50" s="112"/>
      <c r="I50" s="265"/>
      <c r="J50" s="265"/>
      <c r="K50" s="32"/>
    </row>
    <row r="51" spans="1:11" ht="18.75">
      <c r="A51" s="264" t="s">
        <v>64</v>
      </c>
      <c r="B51" s="264"/>
      <c r="C51" s="264"/>
      <c r="D51" s="264"/>
      <c r="E51" s="264"/>
      <c r="F51" s="264"/>
      <c r="G51" s="264"/>
      <c r="H51" s="112"/>
      <c r="I51" s="265"/>
      <c r="J51" s="265"/>
      <c r="K51" s="32"/>
    </row>
    <row r="52" spans="1:11" ht="17.25" customHeight="1">
      <c r="A52" s="287" t="s">
        <v>65</v>
      </c>
      <c r="B52" s="287"/>
      <c r="C52" s="287"/>
      <c r="D52" s="287"/>
      <c r="E52" s="287"/>
      <c r="F52" s="287"/>
      <c r="G52" s="287"/>
      <c r="H52" s="287"/>
      <c r="I52" s="265"/>
      <c r="J52" s="265"/>
      <c r="K52" s="32"/>
    </row>
    <row r="53" spans="1:11" ht="39.75" customHeight="1">
      <c r="A53" s="288" t="s">
        <v>66</v>
      </c>
      <c r="B53" s="288"/>
      <c r="C53" s="288"/>
      <c r="D53" s="288"/>
      <c r="E53" s="288"/>
      <c r="F53" s="288"/>
      <c r="G53" s="288"/>
      <c r="H53" s="288"/>
      <c r="I53" s="265"/>
      <c r="J53" s="265"/>
      <c r="K53" s="32"/>
    </row>
    <row r="54" spans="1:11" ht="16.5" customHeight="1">
      <c r="A54" s="288" t="s">
        <v>19</v>
      </c>
      <c r="B54" s="288"/>
      <c r="C54" s="288"/>
      <c r="D54" s="288"/>
      <c r="E54" s="288"/>
      <c r="F54" s="288"/>
      <c r="G54" s="288"/>
      <c r="H54" s="288"/>
      <c r="I54" s="115"/>
      <c r="J54" s="115"/>
      <c r="K54" s="32"/>
    </row>
    <row r="55" spans="1:11" ht="16.5" customHeight="1">
      <c r="A55" s="264" t="s">
        <v>67</v>
      </c>
      <c r="B55" s="264"/>
      <c r="C55" s="264"/>
      <c r="D55" s="264"/>
      <c r="E55" s="264"/>
      <c r="F55" s="264"/>
      <c r="G55" s="264"/>
      <c r="H55" s="264"/>
      <c r="I55" s="265"/>
      <c r="J55" s="265"/>
      <c r="K55" s="32"/>
    </row>
    <row r="56" spans="1:11" ht="16.5" customHeight="1">
      <c r="A56" s="264" t="s">
        <v>68</v>
      </c>
      <c r="B56" s="264"/>
      <c r="C56" s="264"/>
      <c r="D56" s="264"/>
      <c r="E56" s="264"/>
      <c r="F56" s="264"/>
      <c r="G56" s="264"/>
      <c r="H56" s="112"/>
      <c r="I56" s="115"/>
      <c r="J56" s="115"/>
      <c r="K56" s="32"/>
    </row>
    <row r="57" spans="1:11" ht="17.25" customHeight="1">
      <c r="A57" s="264" t="s">
        <v>69</v>
      </c>
      <c r="B57" s="264"/>
      <c r="C57" s="264"/>
      <c r="D57" s="264"/>
      <c r="E57" s="264"/>
      <c r="F57" s="264"/>
      <c r="G57" s="264"/>
      <c r="H57" s="112"/>
      <c r="I57" s="265"/>
      <c r="J57" s="265"/>
      <c r="K57" s="32"/>
    </row>
    <row r="58" spans="1:11" ht="17.25" customHeight="1">
      <c r="A58" s="264" t="s">
        <v>70</v>
      </c>
      <c r="B58" s="264"/>
      <c r="C58" s="264"/>
      <c r="D58" s="264"/>
      <c r="E58" s="264"/>
      <c r="F58" s="264"/>
      <c r="G58" s="264"/>
      <c r="H58" s="112"/>
      <c r="I58" s="265"/>
      <c r="J58" s="265"/>
      <c r="K58" s="32"/>
    </row>
    <row r="59" spans="1:11" ht="18.75">
      <c r="A59" s="264" t="s">
        <v>71</v>
      </c>
      <c r="B59" s="264"/>
      <c r="C59" s="264"/>
      <c r="D59" s="264"/>
      <c r="E59" s="264"/>
      <c r="F59" s="264"/>
      <c r="G59" s="264"/>
      <c r="H59" s="112"/>
      <c r="I59" s="265"/>
      <c r="J59" s="265"/>
      <c r="K59" s="32"/>
    </row>
    <row r="60" spans="1:11" ht="17.25" customHeight="1">
      <c r="A60" s="264" t="s">
        <v>72</v>
      </c>
      <c r="B60" s="264"/>
      <c r="C60" s="264"/>
      <c r="D60" s="264"/>
      <c r="E60" s="264"/>
      <c r="F60" s="264"/>
      <c r="G60" s="264"/>
      <c r="H60" s="112"/>
      <c r="I60" s="265"/>
      <c r="J60" s="265"/>
      <c r="K60" s="32"/>
    </row>
    <row r="61" spans="1:11" ht="17.25" customHeight="1">
      <c r="A61" s="264" t="s">
        <v>73</v>
      </c>
      <c r="B61" s="264"/>
      <c r="C61" s="264"/>
      <c r="D61" s="264"/>
      <c r="E61" s="264"/>
      <c r="F61" s="264"/>
      <c r="G61" s="264"/>
      <c r="H61" s="112"/>
      <c r="I61" s="265"/>
      <c r="J61" s="265"/>
      <c r="K61" s="32"/>
    </row>
    <row r="62" spans="1:11" ht="17.25" customHeight="1">
      <c r="A62" s="264" t="s">
        <v>74</v>
      </c>
      <c r="B62" s="264"/>
      <c r="C62" s="264"/>
      <c r="D62" s="264"/>
      <c r="E62" s="264"/>
      <c r="F62" s="264"/>
      <c r="G62" s="264"/>
      <c r="H62" s="112"/>
      <c r="I62" s="265"/>
      <c r="J62" s="265"/>
      <c r="K62" s="32"/>
    </row>
    <row r="63" spans="1:11" ht="17.25" customHeight="1">
      <c r="A63" s="264" t="s">
        <v>75</v>
      </c>
      <c r="B63" s="264"/>
      <c r="C63" s="264"/>
      <c r="D63" s="264"/>
      <c r="E63" s="264"/>
      <c r="F63" s="264"/>
      <c r="G63" s="264"/>
      <c r="H63" s="112"/>
      <c r="I63" s="265"/>
      <c r="J63" s="265"/>
      <c r="K63" s="32"/>
    </row>
    <row r="64" spans="1:11" ht="17.25" customHeight="1">
      <c r="A64" s="264" t="s">
        <v>76</v>
      </c>
      <c r="B64" s="264"/>
      <c r="C64" s="264"/>
      <c r="D64" s="264"/>
      <c r="E64" s="264"/>
      <c r="F64" s="264"/>
      <c r="G64" s="264"/>
      <c r="H64" s="112"/>
      <c r="I64" s="265"/>
      <c r="J64" s="265"/>
      <c r="K64" s="32"/>
    </row>
    <row r="65" spans="1:11" ht="34.5" customHeight="1">
      <c r="A65" s="264" t="s">
        <v>163</v>
      </c>
      <c r="B65" s="264"/>
      <c r="C65" s="264"/>
      <c r="D65" s="264"/>
      <c r="E65" s="264"/>
      <c r="F65" s="264"/>
      <c r="G65" s="264"/>
      <c r="H65" s="264"/>
      <c r="I65" s="265"/>
      <c r="J65" s="265"/>
      <c r="K65" s="32"/>
    </row>
    <row r="66" spans="1:11" ht="18.75">
      <c r="A66" s="264" t="s">
        <v>19</v>
      </c>
      <c r="B66" s="264"/>
      <c r="C66" s="264"/>
      <c r="D66" s="264"/>
      <c r="E66" s="264"/>
      <c r="F66" s="264"/>
      <c r="G66" s="264"/>
      <c r="H66" s="112"/>
      <c r="I66" s="265"/>
      <c r="J66" s="265"/>
      <c r="K66" s="32"/>
    </row>
    <row r="67" spans="1:11" ht="18.75">
      <c r="A67" s="264" t="s">
        <v>77</v>
      </c>
      <c r="B67" s="264"/>
      <c r="C67" s="264"/>
      <c r="D67" s="264"/>
      <c r="E67" s="264"/>
      <c r="F67" s="264"/>
      <c r="G67" s="264"/>
      <c r="H67" s="112"/>
      <c r="I67" s="265"/>
      <c r="J67" s="265"/>
      <c r="K67" s="32"/>
    </row>
    <row r="68" spans="1:11" ht="17.25" customHeight="1">
      <c r="A68" s="264" t="s">
        <v>78</v>
      </c>
      <c r="B68" s="264"/>
      <c r="C68" s="264"/>
      <c r="D68" s="264"/>
      <c r="E68" s="264"/>
      <c r="F68" s="264"/>
      <c r="G68" s="112"/>
      <c r="H68" s="112"/>
      <c r="I68" s="265"/>
      <c r="J68" s="265"/>
      <c r="K68" s="32"/>
    </row>
    <row r="69" spans="1:11" ht="17.25" customHeight="1">
      <c r="A69" s="264" t="s">
        <v>79</v>
      </c>
      <c r="B69" s="264"/>
      <c r="C69" s="264"/>
      <c r="D69" s="264"/>
      <c r="E69" s="264"/>
      <c r="F69" s="264"/>
      <c r="G69" s="264"/>
      <c r="H69" s="112"/>
      <c r="I69" s="265"/>
      <c r="J69" s="265"/>
      <c r="K69" s="32"/>
    </row>
    <row r="70" spans="1:11" ht="17.25" customHeight="1">
      <c r="A70" s="264" t="s">
        <v>80</v>
      </c>
      <c r="B70" s="264"/>
      <c r="C70" s="264"/>
      <c r="D70" s="264"/>
      <c r="E70" s="264"/>
      <c r="F70" s="264"/>
      <c r="G70" s="264"/>
      <c r="H70" s="112"/>
      <c r="I70" s="265"/>
      <c r="J70" s="265"/>
      <c r="K70" s="32"/>
    </row>
    <row r="71" spans="1:11" ht="18.75">
      <c r="A71" s="264" t="s">
        <v>81</v>
      </c>
      <c r="B71" s="264"/>
      <c r="C71" s="264"/>
      <c r="D71" s="264"/>
      <c r="E71" s="264"/>
      <c r="F71" s="264"/>
      <c r="G71" s="264"/>
      <c r="H71" s="112"/>
      <c r="I71" s="265"/>
      <c r="J71" s="265"/>
      <c r="K71" s="32"/>
    </row>
    <row r="72" spans="1:11" ht="17.25" customHeight="1">
      <c r="A72" s="264" t="s">
        <v>82</v>
      </c>
      <c r="B72" s="264"/>
      <c r="C72" s="264"/>
      <c r="D72" s="264"/>
      <c r="E72" s="264"/>
      <c r="F72" s="264"/>
      <c r="G72" s="264"/>
      <c r="H72" s="112"/>
      <c r="I72" s="265"/>
      <c r="J72" s="265"/>
      <c r="K72" s="32"/>
    </row>
    <row r="73" spans="1:11" ht="17.25" customHeight="1">
      <c r="A73" s="264" t="s">
        <v>83</v>
      </c>
      <c r="B73" s="264"/>
      <c r="C73" s="264"/>
      <c r="D73" s="264"/>
      <c r="E73" s="264"/>
      <c r="F73" s="264"/>
      <c r="G73" s="264"/>
      <c r="H73" s="112"/>
      <c r="I73" s="265"/>
      <c r="J73" s="265"/>
      <c r="K73" s="32"/>
    </row>
    <row r="74" spans="1:11" ht="17.25" customHeight="1">
      <c r="A74" s="264" t="s">
        <v>84</v>
      </c>
      <c r="B74" s="264"/>
      <c r="C74" s="264"/>
      <c r="D74" s="264"/>
      <c r="E74" s="264"/>
      <c r="F74" s="264"/>
      <c r="G74" s="264"/>
      <c r="H74" s="112"/>
      <c r="I74" s="265"/>
      <c r="J74" s="265"/>
      <c r="K74" s="32"/>
    </row>
    <row r="75" spans="1:11" ht="17.25" customHeight="1">
      <c r="A75" s="264" t="s">
        <v>85</v>
      </c>
      <c r="B75" s="264"/>
      <c r="C75" s="264"/>
      <c r="D75" s="264"/>
      <c r="E75" s="264"/>
      <c r="F75" s="264"/>
      <c r="G75" s="264"/>
      <c r="H75" s="112"/>
      <c r="I75" s="265"/>
      <c r="J75" s="265"/>
      <c r="K75" s="32"/>
    </row>
    <row r="76" spans="1:11" ht="17.25" customHeight="1">
      <c r="A76" s="264" t="s">
        <v>86</v>
      </c>
      <c r="B76" s="264"/>
      <c r="C76" s="264"/>
      <c r="D76" s="264"/>
      <c r="E76" s="264"/>
      <c r="F76" s="264"/>
      <c r="G76" s="264"/>
      <c r="H76" s="264"/>
      <c r="I76" s="265"/>
      <c r="J76" s="265"/>
      <c r="K76" s="32"/>
    </row>
    <row r="77" spans="1:11" ht="17.25" customHeight="1">
      <c r="A77" s="264" t="s">
        <v>87</v>
      </c>
      <c r="B77" s="264"/>
      <c r="C77" s="264"/>
      <c r="D77" s="264"/>
      <c r="E77" s="264"/>
      <c r="F77" s="264"/>
      <c r="G77" s="264"/>
      <c r="H77" s="264"/>
      <c r="I77" s="265"/>
      <c r="J77" s="265"/>
      <c r="K77" s="32"/>
    </row>
    <row r="78" spans="1:11" ht="17.25" customHeight="1">
      <c r="A78" s="264" t="s">
        <v>88</v>
      </c>
      <c r="B78" s="264"/>
      <c r="C78" s="264"/>
      <c r="D78" s="264"/>
      <c r="E78" s="264"/>
      <c r="F78" s="264"/>
      <c r="G78" s="264"/>
      <c r="H78" s="264"/>
      <c r="I78" s="115"/>
      <c r="J78" s="115"/>
      <c r="K78" s="32"/>
    </row>
    <row r="79" spans="1:11" ht="17.25" customHeight="1">
      <c r="A79" s="264" t="s">
        <v>61</v>
      </c>
      <c r="B79" s="264"/>
      <c r="C79" s="264"/>
      <c r="D79" s="264"/>
      <c r="E79" s="264"/>
      <c r="F79" s="264"/>
      <c r="G79" s="264"/>
      <c r="H79" s="112"/>
      <c r="I79" s="265"/>
      <c r="J79" s="265"/>
      <c r="K79" s="32"/>
    </row>
    <row r="80" spans="1:11" ht="18.75">
      <c r="A80" s="286" t="s">
        <v>26</v>
      </c>
      <c r="B80" s="286"/>
      <c r="C80" s="286"/>
      <c r="D80" s="286"/>
      <c r="E80" s="286"/>
      <c r="F80" s="286"/>
      <c r="G80" s="286"/>
      <c r="H80" s="111"/>
      <c r="I80" s="265"/>
      <c r="J80" s="265"/>
      <c r="K80" s="32"/>
    </row>
    <row r="81" spans="1:11" ht="18.75">
      <c r="A81" s="264" t="s">
        <v>18</v>
      </c>
      <c r="B81" s="264"/>
      <c r="C81" s="264"/>
      <c r="D81" s="264"/>
      <c r="E81" s="264"/>
      <c r="F81" s="264"/>
      <c r="G81" s="264"/>
      <c r="H81" s="112"/>
      <c r="I81" s="265"/>
      <c r="J81" s="265"/>
      <c r="K81" s="32"/>
    </row>
    <row r="82" spans="1:11" ht="18.75">
      <c r="A82" s="264" t="s">
        <v>60</v>
      </c>
      <c r="B82" s="264"/>
      <c r="C82" s="264"/>
      <c r="D82" s="264"/>
      <c r="E82" s="264"/>
      <c r="F82" s="264"/>
      <c r="G82" s="264"/>
      <c r="H82" s="112"/>
      <c r="I82" s="265"/>
      <c r="J82" s="265"/>
      <c r="K82" s="32"/>
    </row>
    <row r="83" spans="1:11" ht="19.5" customHeight="1">
      <c r="A83" s="264" t="s">
        <v>59</v>
      </c>
      <c r="B83" s="264"/>
      <c r="C83" s="264"/>
      <c r="D83" s="264"/>
      <c r="E83" s="264"/>
      <c r="F83" s="264"/>
      <c r="G83" s="264"/>
      <c r="H83" s="264"/>
      <c r="I83" s="265"/>
      <c r="J83" s="265"/>
      <c r="K83" s="32"/>
    </row>
    <row r="84" spans="1:11" ht="19.5" customHeight="1">
      <c r="A84" s="264" t="s">
        <v>164</v>
      </c>
      <c r="B84" s="264"/>
      <c r="C84" s="264"/>
      <c r="D84" s="264"/>
      <c r="E84" s="264"/>
      <c r="F84" s="264"/>
      <c r="G84" s="264"/>
      <c r="H84" s="264"/>
      <c r="I84" s="265"/>
      <c r="J84" s="265"/>
      <c r="K84" s="32"/>
    </row>
    <row r="85" spans="1:11" ht="18.75">
      <c r="A85" s="264" t="s">
        <v>19</v>
      </c>
      <c r="B85" s="264"/>
      <c r="C85" s="264"/>
      <c r="D85" s="264"/>
      <c r="E85" s="264"/>
      <c r="F85" s="264"/>
      <c r="G85" s="264"/>
      <c r="H85" s="112"/>
      <c r="I85" s="265"/>
      <c r="J85" s="265"/>
      <c r="K85" s="32"/>
    </row>
    <row r="86" spans="1:11" ht="17.25" customHeight="1">
      <c r="A86" s="264" t="s">
        <v>27</v>
      </c>
      <c r="B86" s="264"/>
      <c r="C86" s="264"/>
      <c r="D86" s="264"/>
      <c r="E86" s="264"/>
      <c r="F86" s="264"/>
      <c r="G86" s="264"/>
      <c r="H86" s="112"/>
      <c r="I86" s="265"/>
      <c r="J86" s="265"/>
      <c r="K86" s="32"/>
    </row>
    <row r="87" spans="1:11" ht="18.75">
      <c r="A87" s="264" t="s">
        <v>28</v>
      </c>
      <c r="B87" s="264"/>
      <c r="C87" s="264"/>
      <c r="D87" s="264"/>
      <c r="E87" s="264"/>
      <c r="F87" s="264"/>
      <c r="G87" s="264"/>
      <c r="H87" s="112"/>
      <c r="I87" s="265"/>
      <c r="J87" s="265"/>
      <c r="K87" s="32"/>
    </row>
    <row r="88" spans="1:11" ht="23.25" customHeight="1">
      <c r="A88" s="264" t="s">
        <v>29</v>
      </c>
      <c r="B88" s="264"/>
      <c r="C88" s="264"/>
      <c r="D88" s="264"/>
      <c r="E88" s="264"/>
      <c r="F88" s="264"/>
      <c r="G88" s="264"/>
      <c r="H88" s="264"/>
      <c r="I88" s="265"/>
      <c r="J88" s="265"/>
      <c r="K88" s="32"/>
    </row>
    <row r="89" spans="1:11" ht="18.75">
      <c r="A89" s="264" t="s">
        <v>30</v>
      </c>
      <c r="B89" s="264"/>
      <c r="C89" s="264"/>
      <c r="D89" s="264"/>
      <c r="E89" s="264"/>
      <c r="F89" s="264"/>
      <c r="G89" s="264"/>
      <c r="H89" s="112"/>
      <c r="I89" s="265"/>
      <c r="J89" s="265"/>
      <c r="K89" s="32"/>
    </row>
    <row r="90" spans="1:11" ht="17.25" customHeight="1">
      <c r="A90" s="264" t="s">
        <v>31</v>
      </c>
      <c r="B90" s="264"/>
      <c r="C90" s="264"/>
      <c r="D90" s="264"/>
      <c r="E90" s="264"/>
      <c r="F90" s="264"/>
      <c r="G90" s="264"/>
      <c r="H90" s="112"/>
      <c r="I90" s="265"/>
      <c r="J90" s="265"/>
      <c r="K90" s="32"/>
    </row>
    <row r="91" spans="1:11" ht="18.75">
      <c r="A91" s="264" t="s">
        <v>32</v>
      </c>
      <c r="B91" s="264"/>
      <c r="C91" s="264"/>
      <c r="D91" s="264"/>
      <c r="E91" s="264"/>
      <c r="F91" s="264"/>
      <c r="G91" s="264"/>
      <c r="H91" s="112"/>
      <c r="I91" s="265"/>
      <c r="J91" s="265"/>
      <c r="K91" s="32"/>
    </row>
    <row r="92" spans="1:11" ht="18.75">
      <c r="A92" s="264" t="s">
        <v>33</v>
      </c>
      <c r="B92" s="264"/>
      <c r="C92" s="264"/>
      <c r="D92" s="264"/>
      <c r="E92" s="264"/>
      <c r="F92" s="264"/>
      <c r="G92" s="264"/>
      <c r="H92" s="112"/>
      <c r="I92" s="265"/>
      <c r="J92" s="265"/>
      <c r="K92" s="32"/>
    </row>
    <row r="93" spans="1:11" ht="17.25" customHeight="1">
      <c r="A93" s="264" t="s">
        <v>34</v>
      </c>
      <c r="B93" s="264"/>
      <c r="C93" s="264"/>
      <c r="D93" s="264"/>
      <c r="E93" s="264"/>
      <c r="F93" s="264"/>
      <c r="G93" s="264"/>
      <c r="H93" s="112"/>
      <c r="I93" s="265"/>
      <c r="J93" s="265"/>
      <c r="K93" s="32"/>
    </row>
    <row r="94" spans="1:11" ht="17.25" customHeight="1">
      <c r="A94" s="264" t="s">
        <v>35</v>
      </c>
      <c r="B94" s="264"/>
      <c r="C94" s="264"/>
      <c r="D94" s="264"/>
      <c r="E94" s="264"/>
      <c r="F94" s="264"/>
      <c r="G94" s="264"/>
      <c r="H94" s="112"/>
      <c r="I94" s="265"/>
      <c r="J94" s="265"/>
      <c r="K94" s="32"/>
    </row>
    <row r="95" spans="1:11" ht="18.75">
      <c r="A95" s="264" t="s">
        <v>36</v>
      </c>
      <c r="B95" s="264"/>
      <c r="C95" s="264"/>
      <c r="D95" s="264"/>
      <c r="E95" s="264"/>
      <c r="F95" s="264"/>
      <c r="G95" s="264"/>
      <c r="H95" s="112"/>
      <c r="I95" s="265"/>
      <c r="J95" s="265"/>
      <c r="K95" s="32"/>
    </row>
    <row r="96" spans="1:11" ht="18.75">
      <c r="A96" s="264" t="s">
        <v>37</v>
      </c>
      <c r="B96" s="264"/>
      <c r="C96" s="264"/>
      <c r="D96" s="264"/>
      <c r="E96" s="264"/>
      <c r="F96" s="264"/>
      <c r="G96" s="264"/>
      <c r="H96" s="112"/>
      <c r="I96" s="265"/>
      <c r="J96" s="265"/>
      <c r="K96" s="32"/>
    </row>
    <row r="97" spans="1:11" ht="18.75">
      <c r="A97" s="264" t="s">
        <v>38</v>
      </c>
      <c r="B97" s="264"/>
      <c r="C97" s="264"/>
      <c r="D97" s="264"/>
      <c r="E97" s="264"/>
      <c r="F97" s="264"/>
      <c r="G97" s="264"/>
      <c r="H97" s="112"/>
      <c r="I97" s="265"/>
      <c r="J97" s="265"/>
      <c r="K97" s="32"/>
    </row>
    <row r="98" spans="1:11" ht="18.75">
      <c r="A98" s="264" t="s">
        <v>39</v>
      </c>
      <c r="B98" s="264"/>
      <c r="C98" s="264"/>
      <c r="D98" s="264"/>
      <c r="E98" s="264"/>
      <c r="F98" s="264"/>
      <c r="G98" s="264"/>
      <c r="H98" s="112"/>
      <c r="I98" s="265"/>
      <c r="J98" s="265"/>
      <c r="K98" s="32"/>
    </row>
    <row r="99" spans="1:11" ht="40.5" customHeight="1">
      <c r="A99" s="264" t="s">
        <v>165</v>
      </c>
      <c r="B99" s="264"/>
      <c r="C99" s="264"/>
      <c r="D99" s="264"/>
      <c r="E99" s="264"/>
      <c r="F99" s="264"/>
      <c r="G99" s="264"/>
      <c r="H99" s="264"/>
      <c r="I99" s="265"/>
      <c r="J99" s="265"/>
      <c r="K99" s="32"/>
    </row>
    <row r="100" spans="1:11" ht="18.75">
      <c r="A100" s="264" t="s">
        <v>19</v>
      </c>
      <c r="B100" s="264"/>
      <c r="C100" s="264"/>
      <c r="D100" s="264"/>
      <c r="E100" s="264"/>
      <c r="F100" s="264"/>
      <c r="G100" s="264"/>
      <c r="H100" s="112"/>
      <c r="I100" s="265"/>
      <c r="J100" s="265"/>
      <c r="K100" s="32"/>
    </row>
    <row r="101" spans="1:11" ht="17.25" customHeight="1">
      <c r="A101" s="264" t="s">
        <v>58</v>
      </c>
      <c r="B101" s="264"/>
      <c r="C101" s="264"/>
      <c r="D101" s="264"/>
      <c r="E101" s="264"/>
      <c r="F101" s="264"/>
      <c r="G101" s="264"/>
      <c r="H101" s="112"/>
      <c r="I101" s="265"/>
      <c r="J101" s="265"/>
      <c r="K101" s="32"/>
    </row>
    <row r="102" spans="1:11" ht="18.75">
      <c r="A102" s="264" t="s">
        <v>57</v>
      </c>
      <c r="B102" s="264"/>
      <c r="C102" s="264"/>
      <c r="D102" s="264"/>
      <c r="E102" s="264"/>
      <c r="F102" s="264"/>
      <c r="G102" s="264"/>
      <c r="H102" s="112"/>
      <c r="I102" s="265"/>
      <c r="J102" s="265"/>
      <c r="K102" s="32"/>
    </row>
    <row r="103" spans="1:11" ht="18.75">
      <c r="A103" s="264" t="s">
        <v>56</v>
      </c>
      <c r="B103" s="264"/>
      <c r="C103" s="264"/>
      <c r="D103" s="264"/>
      <c r="E103" s="264"/>
      <c r="F103" s="264"/>
      <c r="G103" s="264"/>
      <c r="H103" s="112"/>
      <c r="I103" s="265"/>
      <c r="J103" s="265"/>
      <c r="K103" s="32"/>
    </row>
    <row r="104" spans="1:11" ht="18.75">
      <c r="A104" s="264" t="s">
        <v>55</v>
      </c>
      <c r="B104" s="264"/>
      <c r="C104" s="264"/>
      <c r="D104" s="264"/>
      <c r="E104" s="264"/>
      <c r="F104" s="264"/>
      <c r="G104" s="264"/>
      <c r="H104" s="112"/>
      <c r="I104" s="265"/>
      <c r="J104" s="265"/>
      <c r="K104" s="32"/>
    </row>
    <row r="105" spans="1:11" ht="17.25" customHeight="1">
      <c r="A105" s="264" t="s">
        <v>54</v>
      </c>
      <c r="B105" s="264"/>
      <c r="C105" s="264"/>
      <c r="D105" s="264"/>
      <c r="E105" s="264"/>
      <c r="F105" s="264"/>
      <c r="G105" s="264"/>
      <c r="H105" s="112"/>
      <c r="I105" s="265"/>
      <c r="J105" s="265"/>
      <c r="K105" s="32"/>
    </row>
    <row r="106" spans="1:11" ht="18.75">
      <c r="A106" s="264" t="s">
        <v>53</v>
      </c>
      <c r="B106" s="264"/>
      <c r="C106" s="264"/>
      <c r="D106" s="264"/>
      <c r="E106" s="264"/>
      <c r="F106" s="264"/>
      <c r="G106" s="264"/>
      <c r="H106" s="112"/>
      <c r="I106" s="265"/>
      <c r="J106" s="265"/>
      <c r="K106" s="32"/>
    </row>
    <row r="107" spans="1:11" ht="21" customHeight="1">
      <c r="A107" s="264" t="s">
        <v>52</v>
      </c>
      <c r="B107" s="264"/>
      <c r="C107" s="264"/>
      <c r="D107" s="264"/>
      <c r="E107" s="264"/>
      <c r="F107" s="264"/>
      <c r="G107" s="264"/>
      <c r="H107" s="264"/>
      <c r="I107" s="265"/>
      <c r="J107" s="265"/>
      <c r="K107" s="32"/>
    </row>
    <row r="108" spans="1:11" ht="17.25" customHeight="1">
      <c r="A108" s="264" t="s">
        <v>51</v>
      </c>
      <c r="B108" s="264"/>
      <c r="C108" s="264"/>
      <c r="D108" s="264"/>
      <c r="E108" s="264"/>
      <c r="F108" s="264"/>
      <c r="G108" s="264"/>
      <c r="H108" s="112"/>
      <c r="I108" s="265"/>
      <c r="J108" s="265"/>
      <c r="K108" s="32"/>
    </row>
    <row r="109" spans="1:11" ht="17.25" customHeight="1">
      <c r="A109" s="264" t="s">
        <v>50</v>
      </c>
      <c r="B109" s="264"/>
      <c r="C109" s="264"/>
      <c r="D109" s="264"/>
      <c r="E109" s="264"/>
      <c r="F109" s="264"/>
      <c r="G109" s="264"/>
      <c r="H109" s="112"/>
      <c r="I109" s="265"/>
      <c r="J109" s="265"/>
      <c r="K109" s="32"/>
    </row>
    <row r="110" spans="1:11" ht="18.75">
      <c r="A110" s="264" t="s">
        <v>49</v>
      </c>
      <c r="B110" s="264"/>
      <c r="C110" s="264"/>
      <c r="D110" s="264"/>
      <c r="E110" s="264"/>
      <c r="F110" s="264"/>
      <c r="G110" s="264"/>
      <c r="H110" s="112"/>
      <c r="I110" s="265"/>
      <c r="J110" s="265"/>
      <c r="K110" s="32"/>
    </row>
    <row r="111" spans="1:11" ht="18.75">
      <c r="A111" s="264" t="s">
        <v>48</v>
      </c>
      <c r="B111" s="264"/>
      <c r="C111" s="264"/>
      <c r="D111" s="264"/>
      <c r="E111" s="264"/>
      <c r="F111" s="264"/>
      <c r="G111" s="264"/>
      <c r="H111" s="112"/>
      <c r="I111" s="265"/>
      <c r="J111" s="265"/>
      <c r="K111" s="32"/>
    </row>
    <row r="112" spans="1:11" ht="18.75">
      <c r="A112" s="264" t="s">
        <v>47</v>
      </c>
      <c r="B112" s="264"/>
      <c r="C112" s="264"/>
      <c r="D112" s="264"/>
      <c r="E112" s="264"/>
      <c r="F112" s="264"/>
      <c r="G112" s="264"/>
      <c r="H112" s="112"/>
      <c r="I112" s="265"/>
      <c r="J112" s="265"/>
      <c r="K112" s="32"/>
    </row>
    <row r="113" spans="1:11" ht="18.75">
      <c r="A113" s="264" t="s">
        <v>46</v>
      </c>
      <c r="B113" s="264"/>
      <c r="C113" s="264"/>
      <c r="D113" s="264"/>
      <c r="E113" s="264"/>
      <c r="F113" s="264"/>
      <c r="G113" s="264"/>
      <c r="H113" s="112"/>
      <c r="I113" s="265"/>
      <c r="J113" s="265"/>
      <c r="K113" s="32"/>
    </row>
    <row r="114" spans="1:11" ht="18.75">
      <c r="A114" s="33"/>
      <c r="B114" s="33"/>
      <c r="C114" s="284"/>
      <c r="D114" s="284"/>
      <c r="E114" s="284"/>
      <c r="F114" s="284"/>
      <c r="G114" s="284"/>
      <c r="H114" s="284"/>
      <c r="I114" s="284"/>
      <c r="J114" s="284"/>
      <c r="K114" s="2"/>
    </row>
    <row r="115" spans="1:11" ht="18.75">
      <c r="A115" s="285"/>
      <c r="B115" s="285"/>
      <c r="C115" s="285"/>
      <c r="D115" s="285"/>
      <c r="E115" s="285"/>
      <c r="F115" s="285"/>
      <c r="G115" s="285"/>
      <c r="H115" s="285"/>
      <c r="I115" s="285"/>
      <c r="J115" s="285"/>
      <c r="K115" s="5"/>
    </row>
    <row r="116" spans="1:11" ht="20.25" customHeight="1">
      <c r="A116" s="285" t="s">
        <v>43</v>
      </c>
      <c r="B116" s="285"/>
      <c r="C116" s="285"/>
      <c r="D116" s="285"/>
      <c r="E116" s="285"/>
      <c r="F116" s="285"/>
      <c r="G116" s="285"/>
      <c r="H116" s="285"/>
      <c r="I116" s="285"/>
      <c r="J116" s="285"/>
      <c r="K116" s="5"/>
    </row>
    <row r="117" spans="1:11" ht="29.25" customHeight="1">
      <c r="A117" s="280" t="s">
        <v>322</v>
      </c>
      <c r="B117" s="281"/>
      <c r="C117" s="281"/>
      <c r="D117" s="281"/>
      <c r="E117" s="281"/>
      <c r="F117" s="281"/>
      <c r="G117" s="281"/>
      <c r="H117" s="281"/>
      <c r="I117" s="281"/>
      <c r="J117" s="281"/>
      <c r="K117" s="5"/>
    </row>
    <row r="118" spans="1:11" ht="36.75" customHeight="1">
      <c r="A118" s="310" t="s">
        <v>16</v>
      </c>
      <c r="B118" s="310" t="s">
        <v>92</v>
      </c>
      <c r="C118" s="310" t="s">
        <v>93</v>
      </c>
      <c r="D118" s="309" t="s">
        <v>97</v>
      </c>
      <c r="E118" s="309"/>
      <c r="F118" s="309"/>
      <c r="G118" s="309"/>
      <c r="H118" s="309"/>
      <c r="I118" s="309"/>
      <c r="J118" s="309"/>
      <c r="K118" s="5"/>
    </row>
    <row r="119" spans="1:11" ht="18.75" customHeight="1">
      <c r="A119" s="310"/>
      <c r="B119" s="310"/>
      <c r="C119" s="310"/>
      <c r="D119" s="282" t="s">
        <v>40</v>
      </c>
      <c r="E119" s="282" t="s">
        <v>19</v>
      </c>
      <c r="F119" s="282"/>
      <c r="G119" s="282"/>
      <c r="H119" s="282"/>
      <c r="I119" s="282"/>
      <c r="J119" s="282"/>
      <c r="K119" s="5"/>
    </row>
    <row r="120" spans="1:11" ht="64.5" customHeight="1">
      <c r="A120" s="310"/>
      <c r="B120" s="310"/>
      <c r="C120" s="310"/>
      <c r="D120" s="282"/>
      <c r="E120" s="283" t="s">
        <v>94</v>
      </c>
      <c r="F120" s="283" t="s">
        <v>166</v>
      </c>
      <c r="G120" s="283" t="s">
        <v>95</v>
      </c>
      <c r="H120" s="283" t="s">
        <v>96</v>
      </c>
      <c r="I120" s="283" t="s">
        <v>89</v>
      </c>
      <c r="J120" s="283"/>
      <c r="K120" s="5"/>
    </row>
    <row r="121" spans="1:11" ht="43.5" customHeight="1">
      <c r="A121" s="309"/>
      <c r="B121" s="309"/>
      <c r="C121" s="309"/>
      <c r="D121" s="282"/>
      <c r="E121" s="283"/>
      <c r="F121" s="283"/>
      <c r="G121" s="283"/>
      <c r="H121" s="283"/>
      <c r="I121" s="45" t="s">
        <v>90</v>
      </c>
      <c r="J121" s="45" t="s">
        <v>91</v>
      </c>
      <c r="K121" s="5"/>
    </row>
    <row r="122" spans="1:11" ht="18.75">
      <c r="A122" s="46">
        <v>1</v>
      </c>
      <c r="B122" s="46">
        <v>2</v>
      </c>
      <c r="C122" s="46">
        <v>3</v>
      </c>
      <c r="D122" s="46">
        <v>4</v>
      </c>
      <c r="E122" s="46">
        <v>5</v>
      </c>
      <c r="F122" s="46">
        <v>6</v>
      </c>
      <c r="G122" s="46">
        <v>7</v>
      </c>
      <c r="H122" s="46">
        <v>8</v>
      </c>
      <c r="I122" s="46">
        <v>9</v>
      </c>
      <c r="J122" s="46">
        <v>10</v>
      </c>
      <c r="K122" s="5"/>
    </row>
    <row r="123" spans="1:11" ht="18.75">
      <c r="A123" s="47" t="s">
        <v>98</v>
      </c>
      <c r="B123" s="59">
        <v>100</v>
      </c>
      <c r="C123" s="48" t="s">
        <v>6</v>
      </c>
      <c r="D123" s="44">
        <f>D133</f>
        <v>39585050</v>
      </c>
      <c r="E123" s="44">
        <f aca="true" t="shared" si="0" ref="E123:J123">E133</f>
        <v>33522850</v>
      </c>
      <c r="F123" s="44">
        <f t="shared" si="0"/>
        <v>777000</v>
      </c>
      <c r="G123" s="44">
        <f t="shared" si="0"/>
        <v>0</v>
      </c>
      <c r="H123" s="44">
        <f t="shared" si="0"/>
        <v>0</v>
      </c>
      <c r="I123" s="44">
        <f t="shared" si="0"/>
        <v>5285200</v>
      </c>
      <c r="J123" s="44">
        <f t="shared" si="0"/>
        <v>0</v>
      </c>
      <c r="K123" s="14"/>
    </row>
    <row r="124" spans="1:11" ht="18.75">
      <c r="A124" s="49" t="s">
        <v>19</v>
      </c>
      <c r="B124" s="60"/>
      <c r="C124" s="50"/>
      <c r="D124" s="36"/>
      <c r="E124" s="36"/>
      <c r="F124" s="36"/>
      <c r="G124" s="36"/>
      <c r="H124" s="36"/>
      <c r="I124" s="36"/>
      <c r="J124" s="37"/>
      <c r="K124" s="14"/>
    </row>
    <row r="125" spans="1:11" ht="18.75">
      <c r="A125" s="49" t="s">
        <v>99</v>
      </c>
      <c r="B125" s="60">
        <v>110</v>
      </c>
      <c r="C125" s="50">
        <v>120</v>
      </c>
      <c r="D125" s="40"/>
      <c r="E125" s="65" t="s">
        <v>6</v>
      </c>
      <c r="F125" s="65" t="s">
        <v>6</v>
      </c>
      <c r="G125" s="65" t="s">
        <v>6</v>
      </c>
      <c r="H125" s="65" t="s">
        <v>6</v>
      </c>
      <c r="I125" s="67"/>
      <c r="J125" s="65" t="s">
        <v>6</v>
      </c>
      <c r="K125" s="14"/>
    </row>
    <row r="126" spans="1:11" ht="18.75">
      <c r="A126" s="49" t="s">
        <v>100</v>
      </c>
      <c r="B126" s="60">
        <v>120</v>
      </c>
      <c r="C126" s="50">
        <v>130</v>
      </c>
      <c r="D126" s="106">
        <f>I126</f>
        <v>5285200</v>
      </c>
      <c r="E126" s="68"/>
      <c r="F126" s="68" t="s">
        <v>6</v>
      </c>
      <c r="G126" s="68" t="s">
        <v>6</v>
      </c>
      <c r="H126" s="68"/>
      <c r="I126" s="107">
        <f>I133</f>
        <v>5285200</v>
      </c>
      <c r="J126" s="37"/>
      <c r="K126" s="14"/>
    </row>
    <row r="127" spans="1:11" ht="37.5">
      <c r="A127" s="34" t="s">
        <v>178</v>
      </c>
      <c r="B127" s="61">
        <v>130</v>
      </c>
      <c r="C127" s="35">
        <v>140</v>
      </c>
      <c r="D127" s="36"/>
      <c r="E127" s="65" t="s">
        <v>6</v>
      </c>
      <c r="F127" s="65" t="s">
        <v>6</v>
      </c>
      <c r="G127" s="65" t="s">
        <v>6</v>
      </c>
      <c r="H127" s="65" t="s">
        <v>6</v>
      </c>
      <c r="I127" s="65"/>
      <c r="J127" s="66" t="s">
        <v>6</v>
      </c>
      <c r="K127" s="14"/>
    </row>
    <row r="128" spans="1:11" ht="75">
      <c r="A128" s="34" t="s">
        <v>179</v>
      </c>
      <c r="B128" s="61">
        <v>140</v>
      </c>
      <c r="C128" s="35"/>
      <c r="D128" s="36"/>
      <c r="E128" s="65" t="s">
        <v>6</v>
      </c>
      <c r="F128" s="65" t="s">
        <v>6</v>
      </c>
      <c r="G128" s="65" t="s">
        <v>6</v>
      </c>
      <c r="H128" s="65" t="s">
        <v>6</v>
      </c>
      <c r="I128" s="65"/>
      <c r="J128" s="66" t="s">
        <v>6</v>
      </c>
      <c r="K128" s="14"/>
    </row>
    <row r="129" spans="1:11" ht="37.5">
      <c r="A129" s="34" t="s">
        <v>180</v>
      </c>
      <c r="B129" s="61">
        <v>150</v>
      </c>
      <c r="C129" s="50">
        <v>130</v>
      </c>
      <c r="D129" s="106">
        <f>E129+F129</f>
        <v>34299850</v>
      </c>
      <c r="E129" s="107">
        <f>E133</f>
        <v>33522850</v>
      </c>
      <c r="F129" s="107">
        <f>F133</f>
        <v>777000</v>
      </c>
      <c r="G129" s="65"/>
      <c r="H129" s="65" t="s">
        <v>6</v>
      </c>
      <c r="I129" s="65" t="s">
        <v>6</v>
      </c>
      <c r="J129" s="65" t="s">
        <v>6</v>
      </c>
      <c r="K129" s="14"/>
    </row>
    <row r="130" spans="1:11" ht="18.75">
      <c r="A130" s="34" t="s">
        <v>181</v>
      </c>
      <c r="B130" s="61">
        <v>160</v>
      </c>
      <c r="C130" s="35"/>
      <c r="D130" s="36"/>
      <c r="E130" s="65" t="s">
        <v>6</v>
      </c>
      <c r="F130" s="65" t="s">
        <v>6</v>
      </c>
      <c r="G130" s="65" t="s">
        <v>6</v>
      </c>
      <c r="H130" s="65" t="s">
        <v>6</v>
      </c>
      <c r="I130" s="36"/>
      <c r="J130" s="37"/>
      <c r="K130" s="14"/>
    </row>
    <row r="131" spans="1:11" ht="18.75">
      <c r="A131" s="34" t="s">
        <v>182</v>
      </c>
      <c r="B131" s="61">
        <v>180</v>
      </c>
      <c r="C131" s="65" t="s">
        <v>6</v>
      </c>
      <c r="D131" s="36"/>
      <c r="E131" s="65" t="s">
        <v>6</v>
      </c>
      <c r="F131" s="65" t="s">
        <v>6</v>
      </c>
      <c r="G131" s="65" t="s">
        <v>6</v>
      </c>
      <c r="H131" s="65" t="s">
        <v>6</v>
      </c>
      <c r="I131" s="65"/>
      <c r="J131" s="65" t="s">
        <v>6</v>
      </c>
      <c r="K131" s="14"/>
    </row>
    <row r="132" spans="1:11" ht="18.75">
      <c r="A132" s="34"/>
      <c r="B132" s="61"/>
      <c r="C132" s="35"/>
      <c r="D132" s="36"/>
      <c r="E132" s="36"/>
      <c r="F132" s="36"/>
      <c r="G132" s="36"/>
      <c r="H132" s="36"/>
      <c r="I132" s="36"/>
      <c r="J132" s="37"/>
      <c r="K132" s="14"/>
    </row>
    <row r="133" spans="1:11" ht="18.75">
      <c r="A133" s="38" t="s">
        <v>101</v>
      </c>
      <c r="B133" s="62">
        <v>200</v>
      </c>
      <c r="C133" s="65" t="s">
        <v>6</v>
      </c>
      <c r="D133" s="40">
        <f>D134+D137+D140+D141+D142+D143+D147+D153+D154+D157</f>
        <v>39585050</v>
      </c>
      <c r="E133" s="40">
        <f aca="true" t="shared" si="1" ref="E133:J133">E134+E137+E140+E141+E142+E143+E147+E153+E154+E157</f>
        <v>33522850</v>
      </c>
      <c r="F133" s="40">
        <f t="shared" si="1"/>
        <v>777000</v>
      </c>
      <c r="G133" s="40">
        <f t="shared" si="1"/>
        <v>0</v>
      </c>
      <c r="H133" s="40">
        <f t="shared" si="1"/>
        <v>0</v>
      </c>
      <c r="I133" s="40">
        <f t="shared" si="1"/>
        <v>5285200</v>
      </c>
      <c r="J133" s="40">
        <f t="shared" si="1"/>
        <v>0</v>
      </c>
      <c r="K133" s="14"/>
    </row>
    <row r="134" spans="1:11" ht="18.75">
      <c r="A134" s="34" t="s">
        <v>102</v>
      </c>
      <c r="B134" s="62">
        <v>210</v>
      </c>
      <c r="C134" s="39"/>
      <c r="D134" s="40">
        <f>D136+D138+D139</f>
        <v>32727250</v>
      </c>
      <c r="E134" s="40">
        <f aca="true" t="shared" si="2" ref="E134:J134">E136+E138+E139</f>
        <v>30624050</v>
      </c>
      <c r="F134" s="40">
        <f t="shared" si="2"/>
        <v>0</v>
      </c>
      <c r="G134" s="40">
        <f t="shared" si="2"/>
        <v>0</v>
      </c>
      <c r="H134" s="40">
        <f t="shared" si="2"/>
        <v>0</v>
      </c>
      <c r="I134" s="40">
        <f t="shared" si="2"/>
        <v>2103200</v>
      </c>
      <c r="J134" s="40">
        <f t="shared" si="2"/>
        <v>0</v>
      </c>
      <c r="K134" s="14"/>
    </row>
    <row r="135" spans="1:11" ht="18.75">
      <c r="A135" s="34" t="s">
        <v>18</v>
      </c>
      <c r="B135" s="61"/>
      <c r="C135" s="35"/>
      <c r="D135" s="36"/>
      <c r="E135" s="36"/>
      <c r="F135" s="36"/>
      <c r="G135" s="36"/>
      <c r="H135" s="36"/>
      <c r="I135" s="36"/>
      <c r="J135" s="37"/>
      <c r="K135" s="14"/>
    </row>
    <row r="136" spans="1:11" ht="18.75">
      <c r="A136" s="34" t="s">
        <v>103</v>
      </c>
      <c r="B136" s="61">
        <v>211</v>
      </c>
      <c r="C136" s="35">
        <v>111</v>
      </c>
      <c r="D136" s="36">
        <f aca="true" t="shared" si="3" ref="D136:D142">E136+F136+G136+H136+I136</f>
        <v>25108800</v>
      </c>
      <c r="E136" s="97">
        <v>23508800</v>
      </c>
      <c r="F136" s="97">
        <v>0</v>
      </c>
      <c r="G136" s="97"/>
      <c r="H136" s="97"/>
      <c r="I136" s="97">
        <v>1600000</v>
      </c>
      <c r="J136" s="98"/>
      <c r="K136" s="14"/>
    </row>
    <row r="137" spans="1:11" ht="37.5">
      <c r="A137" s="49" t="s">
        <v>324</v>
      </c>
      <c r="B137" s="61">
        <v>266</v>
      </c>
      <c r="C137" s="35">
        <v>111</v>
      </c>
      <c r="D137" s="36">
        <f t="shared" si="3"/>
        <v>200000</v>
      </c>
      <c r="E137" s="97">
        <v>50000</v>
      </c>
      <c r="F137" s="97">
        <v>0</v>
      </c>
      <c r="G137" s="97"/>
      <c r="H137" s="97"/>
      <c r="I137" s="97">
        <v>150000</v>
      </c>
      <c r="J137" s="98"/>
      <c r="K137" s="14"/>
    </row>
    <row r="138" spans="1:11" ht="18.75">
      <c r="A138" s="49" t="s">
        <v>104</v>
      </c>
      <c r="B138" s="60">
        <v>213</v>
      </c>
      <c r="C138" s="50">
        <v>119</v>
      </c>
      <c r="D138" s="36">
        <f t="shared" si="3"/>
        <v>7598150</v>
      </c>
      <c r="E138" s="97">
        <v>7114950</v>
      </c>
      <c r="F138" s="97">
        <v>0</v>
      </c>
      <c r="G138" s="97"/>
      <c r="H138" s="97"/>
      <c r="I138" s="97">
        <v>483200</v>
      </c>
      <c r="J138" s="98"/>
      <c r="K138" s="14"/>
    </row>
    <row r="139" spans="1:11" ht="37.5">
      <c r="A139" s="34" t="s">
        <v>105</v>
      </c>
      <c r="B139" s="61">
        <v>212</v>
      </c>
      <c r="C139" s="35">
        <v>112</v>
      </c>
      <c r="D139" s="36">
        <f t="shared" si="3"/>
        <v>20300</v>
      </c>
      <c r="E139" s="97">
        <v>300</v>
      </c>
      <c r="F139" s="97">
        <v>0</v>
      </c>
      <c r="G139" s="97"/>
      <c r="H139" s="97"/>
      <c r="I139" s="97">
        <v>20000</v>
      </c>
      <c r="J139" s="98"/>
      <c r="K139" s="14"/>
    </row>
    <row r="140" spans="1:11" ht="18.75">
      <c r="A140" s="49" t="s">
        <v>325</v>
      </c>
      <c r="B140" s="249">
        <v>222</v>
      </c>
      <c r="C140" s="35">
        <v>112</v>
      </c>
      <c r="D140" s="36">
        <f t="shared" si="3"/>
        <v>0</v>
      </c>
      <c r="E140" s="97">
        <v>0</v>
      </c>
      <c r="F140" s="97">
        <v>0</v>
      </c>
      <c r="G140" s="97"/>
      <c r="H140" s="97"/>
      <c r="I140" s="97">
        <v>0</v>
      </c>
      <c r="J140" s="250"/>
      <c r="K140" s="14"/>
    </row>
    <row r="141" spans="1:11" ht="18.75">
      <c r="A141" s="49" t="s">
        <v>326</v>
      </c>
      <c r="B141" s="249">
        <v>226</v>
      </c>
      <c r="C141" s="35">
        <v>112</v>
      </c>
      <c r="D141" s="36">
        <f t="shared" si="3"/>
        <v>20000</v>
      </c>
      <c r="E141" s="97">
        <v>0</v>
      </c>
      <c r="F141" s="97">
        <v>0</v>
      </c>
      <c r="G141" s="97"/>
      <c r="H141" s="97"/>
      <c r="I141" s="97">
        <v>20000</v>
      </c>
      <c r="J141" s="250"/>
      <c r="K141" s="14"/>
    </row>
    <row r="142" spans="1:11" ht="37.5">
      <c r="A142" s="49" t="s">
        <v>324</v>
      </c>
      <c r="B142" s="249">
        <v>266</v>
      </c>
      <c r="C142" s="35">
        <v>112</v>
      </c>
      <c r="D142" s="36">
        <f t="shared" si="3"/>
        <v>0</v>
      </c>
      <c r="E142" s="97">
        <v>0</v>
      </c>
      <c r="F142" s="97">
        <v>0</v>
      </c>
      <c r="G142" s="97"/>
      <c r="H142" s="97"/>
      <c r="I142" s="97">
        <v>0</v>
      </c>
      <c r="J142" s="250"/>
      <c r="K142" s="14"/>
    </row>
    <row r="143" spans="1:11" ht="37.5">
      <c r="A143" s="34" t="s">
        <v>106</v>
      </c>
      <c r="B143" s="305">
        <v>220</v>
      </c>
      <c r="C143" s="35"/>
      <c r="D143" s="40">
        <f>D145+D146</f>
        <v>0</v>
      </c>
      <c r="E143" s="40">
        <f aca="true" t="shared" si="4" ref="E143:J143">E145+E146</f>
        <v>0</v>
      </c>
      <c r="F143" s="40">
        <f t="shared" si="4"/>
        <v>0</v>
      </c>
      <c r="G143" s="40">
        <f t="shared" si="4"/>
        <v>0</v>
      </c>
      <c r="H143" s="40">
        <f t="shared" si="4"/>
        <v>0</v>
      </c>
      <c r="I143" s="40">
        <f t="shared" si="4"/>
        <v>0</v>
      </c>
      <c r="J143" s="40">
        <f t="shared" si="4"/>
        <v>0</v>
      </c>
      <c r="K143" s="14"/>
    </row>
    <row r="144" spans="1:11" ht="18.75">
      <c r="A144" s="247" t="s">
        <v>18</v>
      </c>
      <c r="B144" s="306"/>
      <c r="C144" s="35"/>
      <c r="D144" s="36"/>
      <c r="E144" s="97"/>
      <c r="F144" s="97"/>
      <c r="G144" s="97"/>
      <c r="H144" s="97"/>
      <c r="I144" s="97"/>
      <c r="J144" s="98"/>
      <c r="K144" s="14"/>
    </row>
    <row r="145" spans="1:11" ht="18.75">
      <c r="A145" s="251" t="s">
        <v>327</v>
      </c>
      <c r="B145" s="307"/>
      <c r="C145" s="50">
        <v>340</v>
      </c>
      <c r="D145" s="97">
        <f>E145+F145+G145+H145+I145</f>
        <v>0</v>
      </c>
      <c r="E145" s="97">
        <v>0</v>
      </c>
      <c r="F145" s="97">
        <v>0</v>
      </c>
      <c r="G145" s="97"/>
      <c r="H145" s="97"/>
      <c r="I145" s="97">
        <v>0</v>
      </c>
      <c r="J145" s="98"/>
      <c r="K145" s="14"/>
    </row>
    <row r="146" spans="1:11" ht="18.75">
      <c r="A146" s="251" t="s">
        <v>280</v>
      </c>
      <c r="B146" s="308"/>
      <c r="C146" s="35">
        <v>360</v>
      </c>
      <c r="D146" s="97">
        <f>E146+F146+G146+H146+I146</f>
        <v>0</v>
      </c>
      <c r="E146" s="97">
        <v>0</v>
      </c>
      <c r="F146" s="97">
        <v>0</v>
      </c>
      <c r="G146" s="97"/>
      <c r="H146" s="97"/>
      <c r="I146" s="97">
        <v>0</v>
      </c>
      <c r="J146" s="98"/>
      <c r="K146" s="14"/>
    </row>
    <row r="147" spans="1:11" ht="37.5">
      <c r="A147" s="248" t="s">
        <v>183</v>
      </c>
      <c r="B147" s="62">
        <v>230</v>
      </c>
      <c r="C147" s="39"/>
      <c r="D147" s="40">
        <f>D150+D151+D152+D149</f>
        <v>280000</v>
      </c>
      <c r="E147" s="40">
        <f aca="true" t="shared" si="5" ref="E147:J147">E150+E151+E152+E149</f>
        <v>170000</v>
      </c>
      <c r="F147" s="40">
        <f t="shared" si="5"/>
        <v>0</v>
      </c>
      <c r="G147" s="40">
        <f t="shared" si="5"/>
        <v>0</v>
      </c>
      <c r="H147" s="40">
        <f t="shared" si="5"/>
        <v>0</v>
      </c>
      <c r="I147" s="40">
        <f t="shared" si="5"/>
        <v>110000</v>
      </c>
      <c r="J147" s="40">
        <f t="shared" si="5"/>
        <v>0</v>
      </c>
      <c r="K147" s="14"/>
    </row>
    <row r="148" spans="1:11" ht="18.75">
      <c r="A148" s="34" t="s">
        <v>18</v>
      </c>
      <c r="B148" s="61"/>
      <c r="C148" s="35"/>
      <c r="D148" s="40"/>
      <c r="E148" s="97"/>
      <c r="F148" s="97"/>
      <c r="G148" s="97"/>
      <c r="H148" s="97"/>
      <c r="I148" s="97"/>
      <c r="J148" s="98"/>
      <c r="K148" s="14"/>
    </row>
    <row r="149" spans="1:11" ht="56.25">
      <c r="A149" s="49" t="s">
        <v>328</v>
      </c>
      <c r="B149" s="61"/>
      <c r="C149" s="35">
        <v>831</v>
      </c>
      <c r="D149" s="36">
        <f>E149+F149+G149+H149+I149</f>
        <v>10000</v>
      </c>
      <c r="E149" s="97">
        <v>0</v>
      </c>
      <c r="F149" s="97">
        <v>0</v>
      </c>
      <c r="G149" s="97"/>
      <c r="H149" s="97"/>
      <c r="I149" s="97">
        <v>10000</v>
      </c>
      <c r="J149" s="98"/>
      <c r="K149" s="14"/>
    </row>
    <row r="150" spans="1:11" ht="37.5">
      <c r="A150" s="49" t="s">
        <v>107</v>
      </c>
      <c r="B150" s="62"/>
      <c r="C150" s="50">
        <v>851</v>
      </c>
      <c r="D150" s="36">
        <f>E150+F150+G150+H150+I150</f>
        <v>200000</v>
      </c>
      <c r="E150" s="97">
        <v>170000</v>
      </c>
      <c r="F150" s="97">
        <v>0</v>
      </c>
      <c r="G150" s="97"/>
      <c r="H150" s="97"/>
      <c r="I150" s="97">
        <v>30000</v>
      </c>
      <c r="J150" s="98"/>
      <c r="K150" s="14"/>
    </row>
    <row r="151" spans="1:11" ht="18.75">
      <c r="A151" s="34" t="s">
        <v>108</v>
      </c>
      <c r="B151" s="61"/>
      <c r="C151" s="35">
        <v>852</v>
      </c>
      <c r="D151" s="36">
        <f>E151+F151+G151+H151+I151</f>
        <v>20000</v>
      </c>
      <c r="E151" s="97">
        <v>0</v>
      </c>
      <c r="F151" s="97">
        <v>0</v>
      </c>
      <c r="G151" s="97"/>
      <c r="H151" s="97"/>
      <c r="I151" s="97">
        <v>20000</v>
      </c>
      <c r="J151" s="98"/>
      <c r="K151" s="14"/>
    </row>
    <row r="152" spans="1:11" ht="18.75">
      <c r="A152" s="34" t="s">
        <v>109</v>
      </c>
      <c r="B152" s="61"/>
      <c r="C152" s="35">
        <v>853</v>
      </c>
      <c r="D152" s="36">
        <f>E152+F152+G152+H152+I152</f>
        <v>50000</v>
      </c>
      <c r="E152" s="97">
        <v>0</v>
      </c>
      <c r="F152" s="97">
        <v>0</v>
      </c>
      <c r="G152" s="97"/>
      <c r="H152" s="97"/>
      <c r="I152" s="97">
        <v>50000</v>
      </c>
      <c r="J152" s="98"/>
      <c r="K152" s="14"/>
    </row>
    <row r="153" spans="1:11" ht="18.75">
      <c r="A153" s="34" t="s">
        <v>110</v>
      </c>
      <c r="B153" s="62">
        <v>240</v>
      </c>
      <c r="C153" s="39"/>
      <c r="D153" s="36"/>
      <c r="E153" s="97"/>
      <c r="F153" s="97"/>
      <c r="G153" s="97"/>
      <c r="H153" s="97"/>
      <c r="I153" s="97"/>
      <c r="J153" s="98"/>
      <c r="K153" s="14"/>
    </row>
    <row r="154" spans="1:11" ht="37.5">
      <c r="A154" s="34" t="s">
        <v>111</v>
      </c>
      <c r="B154" s="62">
        <v>250</v>
      </c>
      <c r="C154" s="39">
        <v>113</v>
      </c>
      <c r="D154" s="36"/>
      <c r="E154" s="97"/>
      <c r="F154" s="97"/>
      <c r="G154" s="97"/>
      <c r="H154" s="97"/>
      <c r="I154" s="97"/>
      <c r="J154" s="98"/>
      <c r="K154" s="14"/>
    </row>
    <row r="155" spans="1:11" ht="18.75">
      <c r="A155" s="34" t="s">
        <v>18</v>
      </c>
      <c r="B155" s="61"/>
      <c r="C155" s="35"/>
      <c r="D155" s="36"/>
      <c r="E155" s="36"/>
      <c r="F155" s="36"/>
      <c r="G155" s="36"/>
      <c r="H155" s="36"/>
      <c r="I155" s="36"/>
      <c r="J155" s="37"/>
      <c r="K155" s="14"/>
    </row>
    <row r="156" spans="1:11" ht="18.75">
      <c r="A156" s="38"/>
      <c r="B156" s="62"/>
      <c r="C156" s="39"/>
      <c r="D156" s="40"/>
      <c r="E156" s="40"/>
      <c r="F156" s="40"/>
      <c r="G156" s="40"/>
      <c r="H156" s="40"/>
      <c r="I156" s="40"/>
      <c r="J156" s="41"/>
      <c r="K156" s="14"/>
    </row>
    <row r="157" spans="1:11" ht="37.5">
      <c r="A157" s="34" t="s">
        <v>112</v>
      </c>
      <c r="B157" s="311">
        <v>260</v>
      </c>
      <c r="C157" s="312" t="s">
        <v>329</v>
      </c>
      <c r="D157" s="36">
        <f>E157+F157+G157+H157+I157</f>
        <v>6357800</v>
      </c>
      <c r="E157" s="36">
        <f aca="true" t="shared" si="6" ref="E157:J157">SUM(E158:E171)</f>
        <v>2678800</v>
      </c>
      <c r="F157" s="36">
        <f t="shared" si="6"/>
        <v>777000</v>
      </c>
      <c r="G157" s="36">
        <f t="shared" si="6"/>
        <v>0</v>
      </c>
      <c r="H157" s="36">
        <f t="shared" si="6"/>
        <v>0</v>
      </c>
      <c r="I157" s="36">
        <f t="shared" si="6"/>
        <v>2902000</v>
      </c>
      <c r="J157" s="36">
        <f t="shared" si="6"/>
        <v>0</v>
      </c>
      <c r="K157" s="14"/>
    </row>
    <row r="158" spans="1:11" ht="18.75">
      <c r="A158" s="34" t="s">
        <v>18</v>
      </c>
      <c r="B158" s="307"/>
      <c r="C158" s="313"/>
      <c r="D158" s="36"/>
      <c r="E158" s="36"/>
      <c r="F158" s="36"/>
      <c r="G158" s="36"/>
      <c r="H158" s="36"/>
      <c r="I158" s="36"/>
      <c r="J158" s="37"/>
      <c r="K158" s="14"/>
    </row>
    <row r="159" spans="1:11" ht="37.5">
      <c r="A159" s="34" t="s">
        <v>113</v>
      </c>
      <c r="B159" s="307"/>
      <c r="C159" s="313"/>
      <c r="D159" s="36"/>
      <c r="E159" s="36"/>
      <c r="F159" s="36"/>
      <c r="G159" s="36"/>
      <c r="H159" s="36"/>
      <c r="I159" s="36"/>
      <c r="J159" s="37"/>
      <c r="K159" s="14"/>
    </row>
    <row r="160" spans="1:11" ht="18.75">
      <c r="A160" s="34" t="s">
        <v>114</v>
      </c>
      <c r="B160" s="307"/>
      <c r="C160" s="313"/>
      <c r="D160" s="36">
        <f>E160+F160+G160+H160+I160</f>
        <v>72000</v>
      </c>
      <c r="E160" s="36">
        <v>35000</v>
      </c>
      <c r="F160" s="36">
        <v>0</v>
      </c>
      <c r="G160" s="36"/>
      <c r="H160" s="36"/>
      <c r="I160" s="36">
        <v>37000</v>
      </c>
      <c r="J160" s="37"/>
      <c r="K160" s="14"/>
    </row>
    <row r="161" spans="1:11" ht="18.75">
      <c r="A161" s="34" t="s">
        <v>115</v>
      </c>
      <c r="B161" s="307"/>
      <c r="C161" s="313"/>
      <c r="D161" s="36">
        <f aca="true" t="shared" si="7" ref="D161:D170">E161+F161+G161+H161+I161</f>
        <v>30000</v>
      </c>
      <c r="E161" s="36">
        <v>0</v>
      </c>
      <c r="F161" s="36">
        <v>0</v>
      </c>
      <c r="G161" s="36"/>
      <c r="H161" s="36"/>
      <c r="I161" s="36">
        <v>30000</v>
      </c>
      <c r="J161" s="37"/>
      <c r="K161" s="14"/>
    </row>
    <row r="162" spans="1:11" ht="18.75">
      <c r="A162" s="34" t="s">
        <v>116</v>
      </c>
      <c r="B162" s="307"/>
      <c r="C162" s="313"/>
      <c r="D162" s="36">
        <f t="shared" si="7"/>
        <v>2515000</v>
      </c>
      <c r="E162" s="36">
        <v>2335000</v>
      </c>
      <c r="F162" s="36">
        <v>0</v>
      </c>
      <c r="G162" s="36"/>
      <c r="H162" s="36"/>
      <c r="I162" s="36">
        <v>180000</v>
      </c>
      <c r="J162" s="37"/>
      <c r="K162" s="14"/>
    </row>
    <row r="163" spans="1:11" ht="18.75">
      <c r="A163" s="34" t="s">
        <v>117</v>
      </c>
      <c r="B163" s="307"/>
      <c r="C163" s="313"/>
      <c r="D163" s="36">
        <f t="shared" si="7"/>
        <v>30000</v>
      </c>
      <c r="E163" s="36">
        <v>0</v>
      </c>
      <c r="F163" s="36">
        <v>0</v>
      </c>
      <c r="G163" s="36"/>
      <c r="H163" s="36"/>
      <c r="I163" s="36">
        <v>30000</v>
      </c>
      <c r="J163" s="37"/>
      <c r="K163" s="14"/>
    </row>
    <row r="164" spans="1:11" ht="18.75">
      <c r="A164" s="34" t="s">
        <v>118</v>
      </c>
      <c r="B164" s="307"/>
      <c r="C164" s="313"/>
      <c r="D164" s="36">
        <f t="shared" si="7"/>
        <v>689000</v>
      </c>
      <c r="E164" s="36">
        <v>39000</v>
      </c>
      <c r="F164" s="36">
        <v>0</v>
      </c>
      <c r="G164" s="36"/>
      <c r="H164" s="36"/>
      <c r="I164" s="36">
        <v>650000</v>
      </c>
      <c r="J164" s="37"/>
      <c r="K164" s="14"/>
    </row>
    <row r="165" spans="1:11" ht="18.75">
      <c r="A165" s="34" t="s">
        <v>119</v>
      </c>
      <c r="B165" s="307"/>
      <c r="C165" s="313"/>
      <c r="D165" s="36">
        <f t="shared" si="7"/>
        <v>1023389.2</v>
      </c>
      <c r="E165" s="36">
        <v>168389.2</v>
      </c>
      <c r="F165" s="36">
        <v>405000</v>
      </c>
      <c r="G165" s="36"/>
      <c r="H165" s="36"/>
      <c r="I165" s="36">
        <v>450000</v>
      </c>
      <c r="J165" s="37"/>
      <c r="K165" s="14"/>
    </row>
    <row r="166" spans="1:11" ht="18.75">
      <c r="A166" s="49" t="s">
        <v>354</v>
      </c>
      <c r="B166" s="307"/>
      <c r="C166" s="313"/>
      <c r="D166" s="36">
        <f t="shared" si="7"/>
        <v>100000</v>
      </c>
      <c r="E166" s="36">
        <v>0</v>
      </c>
      <c r="F166" s="36">
        <v>0</v>
      </c>
      <c r="G166" s="36"/>
      <c r="H166" s="36"/>
      <c r="I166" s="36">
        <v>100000</v>
      </c>
      <c r="J166" s="37"/>
      <c r="K166" s="14"/>
    </row>
    <row r="167" spans="1:11" ht="18.75">
      <c r="A167" s="49" t="s">
        <v>330</v>
      </c>
      <c r="B167" s="307"/>
      <c r="C167" s="313"/>
      <c r="D167" s="36">
        <f t="shared" si="7"/>
        <v>0</v>
      </c>
      <c r="E167" s="36">
        <v>0</v>
      </c>
      <c r="F167" s="36">
        <v>0</v>
      </c>
      <c r="G167" s="36"/>
      <c r="H167" s="36"/>
      <c r="I167" s="36">
        <v>0</v>
      </c>
      <c r="J167" s="37"/>
      <c r="K167" s="14"/>
    </row>
    <row r="168" spans="1:11" ht="18.75">
      <c r="A168" s="34" t="s">
        <v>120</v>
      </c>
      <c r="B168" s="307"/>
      <c r="C168" s="313"/>
      <c r="D168" s="36">
        <f t="shared" si="7"/>
        <v>837000</v>
      </c>
      <c r="E168" s="36">
        <v>0</v>
      </c>
      <c r="F168" s="36">
        <v>372000</v>
      </c>
      <c r="G168" s="36"/>
      <c r="H168" s="36"/>
      <c r="I168" s="36">
        <v>465000</v>
      </c>
      <c r="J168" s="37"/>
      <c r="K168" s="14"/>
    </row>
    <row r="169" spans="1:11" ht="37.5">
      <c r="A169" s="246" t="s">
        <v>331</v>
      </c>
      <c r="B169" s="307"/>
      <c r="C169" s="313"/>
      <c r="D169" s="36">
        <f t="shared" si="7"/>
        <v>0</v>
      </c>
      <c r="E169" s="36">
        <v>0</v>
      </c>
      <c r="F169" s="36">
        <v>0</v>
      </c>
      <c r="G169" s="36"/>
      <c r="H169" s="36"/>
      <c r="I169" s="36">
        <v>0</v>
      </c>
      <c r="J169" s="37"/>
      <c r="K169" s="14"/>
    </row>
    <row r="170" spans="1:11" ht="22.5" customHeight="1">
      <c r="A170" s="251" t="s">
        <v>332</v>
      </c>
      <c r="B170" s="307"/>
      <c r="C170" s="313"/>
      <c r="D170" s="36">
        <f t="shared" si="7"/>
        <v>1001455.4</v>
      </c>
      <c r="E170" s="36">
        <f>61500+19955.4</f>
        <v>81455.4</v>
      </c>
      <c r="F170" s="36">
        <v>0</v>
      </c>
      <c r="G170" s="36"/>
      <c r="H170" s="36"/>
      <c r="I170" s="36">
        <f>50000+20000+200000+50000+300000+300000</f>
        <v>920000</v>
      </c>
      <c r="J170" s="37"/>
      <c r="K170" s="14"/>
    </row>
    <row r="171" spans="1:11" ht="37.5">
      <c r="A171" s="251" t="s">
        <v>333</v>
      </c>
      <c r="B171" s="307"/>
      <c r="C171" s="313"/>
      <c r="D171" s="36">
        <f>E171+F171+G171+H171+I171</f>
        <v>59955.4</v>
      </c>
      <c r="E171" s="97">
        <v>19955.4</v>
      </c>
      <c r="F171" s="97">
        <v>0</v>
      </c>
      <c r="G171" s="97"/>
      <c r="H171" s="97"/>
      <c r="I171" s="97">
        <v>40000</v>
      </c>
      <c r="J171" s="41"/>
      <c r="K171" s="14"/>
    </row>
    <row r="172" spans="1:11" ht="18.75">
      <c r="A172" s="251" t="s">
        <v>363</v>
      </c>
      <c r="B172" s="308"/>
      <c r="C172" s="314"/>
      <c r="D172" s="36">
        <f>E172+F172+G172+H172+I172</f>
        <v>0</v>
      </c>
      <c r="E172" s="97">
        <v>0</v>
      </c>
      <c r="F172" s="97">
        <v>0</v>
      </c>
      <c r="G172" s="97"/>
      <c r="H172" s="97"/>
      <c r="I172" s="97">
        <v>0</v>
      </c>
      <c r="J172" s="41"/>
      <c r="K172" s="14"/>
    </row>
    <row r="173" spans="1:11" ht="18.75">
      <c r="A173" s="248" t="s">
        <v>121</v>
      </c>
      <c r="B173" s="61">
        <v>300</v>
      </c>
      <c r="C173" s="35" t="s">
        <v>6</v>
      </c>
      <c r="D173" s="36"/>
      <c r="E173" s="36"/>
      <c r="F173" s="36"/>
      <c r="G173" s="36"/>
      <c r="H173" s="36"/>
      <c r="I173" s="36"/>
      <c r="J173" s="37"/>
      <c r="K173" s="14"/>
    </row>
    <row r="174" spans="1:11" ht="18.75">
      <c r="A174" s="34" t="s">
        <v>18</v>
      </c>
      <c r="B174" s="61"/>
      <c r="C174" s="35"/>
      <c r="D174" s="36"/>
      <c r="E174" s="36"/>
      <c r="F174" s="36"/>
      <c r="G174" s="36"/>
      <c r="H174" s="36"/>
      <c r="I174" s="36"/>
      <c r="J174" s="37"/>
      <c r="K174" s="14"/>
    </row>
    <row r="175" spans="1:11" ht="18.75">
      <c r="A175" s="34" t="s">
        <v>184</v>
      </c>
      <c r="B175" s="61">
        <v>310</v>
      </c>
      <c r="C175" s="35">
        <v>510</v>
      </c>
      <c r="D175" s="36"/>
      <c r="E175" s="36"/>
      <c r="F175" s="36"/>
      <c r="G175" s="36"/>
      <c r="H175" s="36"/>
      <c r="I175" s="36"/>
      <c r="J175" s="37"/>
      <c r="K175" s="14"/>
    </row>
    <row r="176" spans="1:11" ht="18.75">
      <c r="A176" s="34" t="s">
        <v>185</v>
      </c>
      <c r="B176" s="61">
        <v>320</v>
      </c>
      <c r="C176" s="35"/>
      <c r="D176" s="36"/>
      <c r="E176" s="36"/>
      <c r="F176" s="36"/>
      <c r="G176" s="36"/>
      <c r="H176" s="36"/>
      <c r="I176" s="36"/>
      <c r="J176" s="37"/>
      <c r="K176" s="14"/>
    </row>
    <row r="177" spans="1:11" ht="18.75">
      <c r="A177" s="34" t="s">
        <v>122</v>
      </c>
      <c r="B177" s="61">
        <v>400</v>
      </c>
      <c r="C177" s="35"/>
      <c r="D177" s="36"/>
      <c r="E177" s="36"/>
      <c r="F177" s="36"/>
      <c r="G177" s="36"/>
      <c r="H177" s="36"/>
      <c r="I177" s="36"/>
      <c r="J177" s="37"/>
      <c r="K177" s="14"/>
    </row>
    <row r="178" spans="1:11" ht="18.75">
      <c r="A178" s="34" t="s">
        <v>18</v>
      </c>
      <c r="B178" s="61"/>
      <c r="C178" s="35"/>
      <c r="D178" s="36"/>
      <c r="E178" s="36"/>
      <c r="F178" s="36"/>
      <c r="G178" s="36"/>
      <c r="H178" s="36"/>
      <c r="I178" s="36"/>
      <c r="J178" s="37"/>
      <c r="K178" s="14"/>
    </row>
    <row r="179" spans="1:11" ht="18.75">
      <c r="A179" s="34" t="s">
        <v>123</v>
      </c>
      <c r="B179" s="61">
        <v>410</v>
      </c>
      <c r="C179" s="35">
        <v>123</v>
      </c>
      <c r="D179" s="36"/>
      <c r="E179" s="36"/>
      <c r="F179" s="36"/>
      <c r="G179" s="36"/>
      <c r="H179" s="36"/>
      <c r="I179" s="36"/>
      <c r="J179" s="37"/>
      <c r="K179" s="14"/>
    </row>
    <row r="180" spans="1:11" ht="18.75">
      <c r="A180" s="34" t="s">
        <v>124</v>
      </c>
      <c r="B180" s="61">
        <v>420</v>
      </c>
      <c r="C180" s="35"/>
      <c r="D180" s="36"/>
      <c r="E180" s="36"/>
      <c r="F180" s="36"/>
      <c r="G180" s="36"/>
      <c r="H180" s="36"/>
      <c r="I180" s="36"/>
      <c r="J180" s="37"/>
      <c r="K180" s="14"/>
    </row>
    <row r="181" spans="1:11" ht="18.75">
      <c r="A181" s="34" t="s">
        <v>125</v>
      </c>
      <c r="B181" s="61">
        <v>500</v>
      </c>
      <c r="C181" s="35" t="s">
        <v>6</v>
      </c>
      <c r="D181" s="36"/>
      <c r="E181" s="36"/>
      <c r="F181" s="36"/>
      <c r="G181" s="36"/>
      <c r="H181" s="36"/>
      <c r="I181" s="36"/>
      <c r="J181" s="37"/>
      <c r="K181" s="14"/>
    </row>
    <row r="182" spans="1:11" ht="18.75">
      <c r="A182" s="51" t="s">
        <v>126</v>
      </c>
      <c r="B182" s="63">
        <v>600</v>
      </c>
      <c r="C182" s="52" t="s">
        <v>6</v>
      </c>
      <c r="D182" s="53"/>
      <c r="E182" s="53"/>
      <c r="F182" s="53"/>
      <c r="G182" s="53"/>
      <c r="H182" s="53"/>
      <c r="I182" s="53"/>
      <c r="J182" s="54"/>
      <c r="K182" s="14"/>
    </row>
    <row r="183" spans="1:12" ht="35.25" customHeight="1">
      <c r="A183" s="315" t="s">
        <v>167</v>
      </c>
      <c r="B183" s="315"/>
      <c r="C183" s="315"/>
      <c r="D183" s="315"/>
      <c r="E183" s="315"/>
      <c r="F183" s="315"/>
      <c r="G183" s="315"/>
      <c r="H183" s="315"/>
      <c r="I183" s="315"/>
      <c r="J183" s="315"/>
      <c r="K183" s="315"/>
      <c r="L183" s="315"/>
    </row>
    <row r="184" spans="1:12" ht="19.5" customHeight="1">
      <c r="A184" s="43"/>
      <c r="B184" s="43"/>
      <c r="C184" s="43"/>
      <c r="D184" s="43"/>
      <c r="E184" s="43"/>
      <c r="F184" s="95" t="s">
        <v>322</v>
      </c>
      <c r="G184" s="69"/>
      <c r="H184" s="43"/>
      <c r="I184" s="43"/>
      <c r="J184" s="43"/>
      <c r="K184" s="43"/>
      <c r="L184" s="43"/>
    </row>
    <row r="185" spans="1:12" ht="1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</row>
    <row r="186" spans="1:13" ht="18.75">
      <c r="A186" s="316" t="s">
        <v>16</v>
      </c>
      <c r="B186" s="316" t="s">
        <v>92</v>
      </c>
      <c r="C186" s="316" t="s">
        <v>175</v>
      </c>
      <c r="D186" s="319" t="s">
        <v>174</v>
      </c>
      <c r="E186" s="319"/>
      <c r="F186" s="319"/>
      <c r="G186" s="319"/>
      <c r="H186" s="319"/>
      <c r="I186" s="319"/>
      <c r="J186" s="319"/>
      <c r="K186" s="319"/>
      <c r="L186" s="319"/>
      <c r="M186" s="4"/>
    </row>
    <row r="187" spans="1:13" ht="15.75" customHeight="1">
      <c r="A187" s="317"/>
      <c r="B187" s="317"/>
      <c r="C187" s="317"/>
      <c r="D187" s="320" t="s">
        <v>127</v>
      </c>
      <c r="E187" s="321"/>
      <c r="F187" s="322"/>
      <c r="G187" s="326" t="s">
        <v>19</v>
      </c>
      <c r="H187" s="327"/>
      <c r="I187" s="327"/>
      <c r="J187" s="327"/>
      <c r="K187" s="327"/>
      <c r="L187" s="328"/>
      <c r="M187" s="4"/>
    </row>
    <row r="188" spans="1:13" ht="81" customHeight="1">
      <c r="A188" s="317"/>
      <c r="B188" s="317"/>
      <c r="C188" s="317"/>
      <c r="D188" s="323"/>
      <c r="E188" s="324"/>
      <c r="F188" s="325"/>
      <c r="G188" s="329" t="s">
        <v>128</v>
      </c>
      <c r="H188" s="330"/>
      <c r="I188" s="331"/>
      <c r="J188" s="329" t="s">
        <v>129</v>
      </c>
      <c r="K188" s="330"/>
      <c r="L188" s="331"/>
      <c r="M188" s="4"/>
    </row>
    <row r="189" spans="1:13" ht="18.75">
      <c r="A189" s="317"/>
      <c r="B189" s="317"/>
      <c r="C189" s="317"/>
      <c r="D189" s="71" t="s">
        <v>187</v>
      </c>
      <c r="E189" s="71" t="s">
        <v>318</v>
      </c>
      <c r="F189" s="71" t="s">
        <v>362</v>
      </c>
      <c r="G189" s="71" t="s">
        <v>187</v>
      </c>
      <c r="H189" s="71" t="s">
        <v>318</v>
      </c>
      <c r="I189" s="71" t="s">
        <v>362</v>
      </c>
      <c r="J189" s="71" t="s">
        <v>187</v>
      </c>
      <c r="K189" s="71" t="s">
        <v>318</v>
      </c>
      <c r="L189" s="71" t="s">
        <v>362</v>
      </c>
      <c r="M189" s="4"/>
    </row>
    <row r="190" spans="1:13" ht="38.25">
      <c r="A190" s="318"/>
      <c r="B190" s="318"/>
      <c r="C190" s="318"/>
      <c r="D190" s="96" t="s">
        <v>130</v>
      </c>
      <c r="E190" s="96" t="s">
        <v>131</v>
      </c>
      <c r="F190" s="96" t="s">
        <v>132</v>
      </c>
      <c r="G190" s="96" t="s">
        <v>130</v>
      </c>
      <c r="H190" s="96" t="s">
        <v>131</v>
      </c>
      <c r="I190" s="96" t="s">
        <v>132</v>
      </c>
      <c r="J190" s="96" t="s">
        <v>130</v>
      </c>
      <c r="K190" s="96" t="s">
        <v>131</v>
      </c>
      <c r="L190" s="96" t="s">
        <v>132</v>
      </c>
      <c r="M190" s="4"/>
    </row>
    <row r="191" spans="1:13" ht="18.75">
      <c r="A191" s="71" t="s">
        <v>133</v>
      </c>
      <c r="B191" s="71" t="s">
        <v>134</v>
      </c>
      <c r="C191" s="71" t="s">
        <v>135</v>
      </c>
      <c r="D191" s="71" t="s">
        <v>136</v>
      </c>
      <c r="E191" s="71" t="s">
        <v>137</v>
      </c>
      <c r="F191" s="71" t="s">
        <v>138</v>
      </c>
      <c r="G191" s="71" t="s">
        <v>139</v>
      </c>
      <c r="H191" s="71" t="s">
        <v>140</v>
      </c>
      <c r="I191" s="71" t="s">
        <v>141</v>
      </c>
      <c r="J191" s="71" t="s">
        <v>142</v>
      </c>
      <c r="K191" s="71" t="s">
        <v>143</v>
      </c>
      <c r="L191" s="71" t="s">
        <v>144</v>
      </c>
      <c r="M191" s="4"/>
    </row>
    <row r="192" spans="1:13" ht="37.5">
      <c r="A192" s="72" t="s">
        <v>168</v>
      </c>
      <c r="B192" s="71" t="s">
        <v>169</v>
      </c>
      <c r="C192" s="73" t="s">
        <v>6</v>
      </c>
      <c r="D192" s="258">
        <v>6357800</v>
      </c>
      <c r="E192" s="258">
        <f>E194</f>
        <v>6357800</v>
      </c>
      <c r="F192" s="258">
        <f>F194</f>
        <v>6357800</v>
      </c>
      <c r="G192" s="258">
        <f>G194</f>
        <v>6357800</v>
      </c>
      <c r="H192" s="258">
        <f>H194</f>
        <v>6357800</v>
      </c>
      <c r="I192" s="258">
        <f>I194</f>
        <v>6357800</v>
      </c>
      <c r="J192" s="74"/>
      <c r="K192" s="74"/>
      <c r="L192" s="74"/>
      <c r="M192" s="4"/>
    </row>
    <row r="193" spans="1:13" ht="56.25">
      <c r="A193" s="72" t="s">
        <v>145</v>
      </c>
      <c r="B193" s="71">
        <v>1001</v>
      </c>
      <c r="C193" s="73" t="s">
        <v>6</v>
      </c>
      <c r="D193" s="259"/>
      <c r="E193" s="259"/>
      <c r="F193" s="260"/>
      <c r="G193" s="74"/>
      <c r="H193" s="74"/>
      <c r="I193" s="74"/>
      <c r="J193" s="74"/>
      <c r="K193" s="74"/>
      <c r="L193" s="74"/>
      <c r="M193" s="4"/>
    </row>
    <row r="194" spans="1:13" ht="37.5">
      <c r="A194" s="72" t="s">
        <v>146</v>
      </c>
      <c r="B194" s="71">
        <v>2001</v>
      </c>
      <c r="C194" s="73"/>
      <c r="D194" s="258">
        <v>6357800</v>
      </c>
      <c r="E194" s="258">
        <f>D194</f>
        <v>6357800</v>
      </c>
      <c r="F194" s="258">
        <f>D194</f>
        <v>6357800</v>
      </c>
      <c r="G194" s="258">
        <f>D194</f>
        <v>6357800</v>
      </c>
      <c r="H194" s="258">
        <f>E194</f>
        <v>6357800</v>
      </c>
      <c r="I194" s="258">
        <f>F194</f>
        <v>6357800</v>
      </c>
      <c r="J194" s="99"/>
      <c r="K194" s="74"/>
      <c r="L194" s="74"/>
      <c r="M194" s="4"/>
    </row>
    <row r="195" spans="1:13" ht="15">
      <c r="A195" s="55"/>
      <c r="B195" s="55"/>
      <c r="C195" s="55"/>
      <c r="D195" s="55"/>
      <c r="E195" s="55"/>
      <c r="F195" s="55"/>
      <c r="G195" s="55"/>
      <c r="H195" s="55"/>
      <c r="I195" s="55"/>
      <c r="J195" s="55"/>
      <c r="K195" s="56"/>
      <c r="L195" s="56"/>
      <c r="M195" s="1"/>
    </row>
    <row r="196" spans="1:13" ht="15">
      <c r="A196" s="332"/>
      <c r="B196" s="332"/>
      <c r="C196" s="332"/>
      <c r="D196" s="332"/>
      <c r="E196" s="332"/>
      <c r="F196" s="3"/>
      <c r="G196" s="3"/>
      <c r="H196" s="3"/>
      <c r="I196" s="3"/>
      <c r="J196" s="3"/>
      <c r="K196" s="57"/>
      <c r="L196" s="57"/>
      <c r="M196" s="1"/>
    </row>
    <row r="197" spans="1:13" ht="18.75">
      <c r="A197" s="345" t="s">
        <v>147</v>
      </c>
      <c r="B197" s="345"/>
      <c r="C197" s="345"/>
      <c r="D197" s="345"/>
      <c r="E197" s="345"/>
      <c r="F197" s="345"/>
      <c r="G197" s="345"/>
      <c r="H197" s="345"/>
      <c r="I197" s="345"/>
      <c r="J197" s="345"/>
      <c r="K197" s="345"/>
      <c r="L197" s="345"/>
      <c r="M197" s="1"/>
    </row>
    <row r="198" spans="1:13" ht="18.75">
      <c r="A198" s="333" t="s">
        <v>322</v>
      </c>
      <c r="B198" s="334"/>
      <c r="C198" s="334"/>
      <c r="D198" s="334"/>
      <c r="E198" s="334"/>
      <c r="F198" s="334"/>
      <c r="G198" s="334"/>
      <c r="H198" s="334"/>
      <c r="I198" s="334"/>
      <c r="J198" s="334"/>
      <c r="K198" s="334"/>
      <c r="L198" s="334"/>
      <c r="M198" s="1"/>
    </row>
    <row r="199" spans="1:13" ht="18.75">
      <c r="A199" s="344" t="s">
        <v>148</v>
      </c>
      <c r="B199" s="344"/>
      <c r="C199" s="344"/>
      <c r="D199" s="344"/>
      <c r="E199" s="344"/>
      <c r="F199" s="344"/>
      <c r="G199" s="344"/>
      <c r="H199" s="344"/>
      <c r="I199" s="344"/>
      <c r="J199" s="344"/>
      <c r="K199" s="344"/>
      <c r="L199" s="344"/>
      <c r="M199" s="1"/>
    </row>
    <row r="200" spans="1:13" ht="62.25" customHeight="1">
      <c r="A200" s="335" t="s">
        <v>16</v>
      </c>
      <c r="B200" s="336"/>
      <c r="C200" s="336"/>
      <c r="D200" s="336"/>
      <c r="E200" s="336"/>
      <c r="F200" s="337"/>
      <c r="G200" s="338" t="s">
        <v>92</v>
      </c>
      <c r="H200" s="339"/>
      <c r="I200" s="340"/>
      <c r="J200" s="341" t="s">
        <v>176</v>
      </c>
      <c r="K200" s="342"/>
      <c r="L200" s="343"/>
      <c r="M200" s="1"/>
    </row>
    <row r="201" spans="1:13" ht="18.75">
      <c r="A201" s="352">
        <v>1</v>
      </c>
      <c r="B201" s="353"/>
      <c r="C201" s="353"/>
      <c r="D201" s="353"/>
      <c r="E201" s="353"/>
      <c r="F201" s="354"/>
      <c r="G201" s="338">
        <v>2</v>
      </c>
      <c r="H201" s="339"/>
      <c r="I201" s="340"/>
      <c r="J201" s="338">
        <v>3</v>
      </c>
      <c r="K201" s="339"/>
      <c r="L201" s="340"/>
      <c r="M201" s="1"/>
    </row>
    <row r="202" spans="1:13" ht="18.75">
      <c r="A202" s="346" t="s">
        <v>125</v>
      </c>
      <c r="B202" s="347"/>
      <c r="C202" s="347"/>
      <c r="D202" s="347"/>
      <c r="E202" s="347"/>
      <c r="F202" s="348"/>
      <c r="G202" s="349" t="s">
        <v>153</v>
      </c>
      <c r="H202" s="350"/>
      <c r="I202" s="351"/>
      <c r="J202" s="338"/>
      <c r="K202" s="339"/>
      <c r="L202" s="340"/>
      <c r="M202" s="1"/>
    </row>
    <row r="203" spans="1:12" ht="18.75">
      <c r="A203" s="346" t="s">
        <v>126</v>
      </c>
      <c r="B203" s="347"/>
      <c r="C203" s="347"/>
      <c r="D203" s="347"/>
      <c r="E203" s="347"/>
      <c r="F203" s="348"/>
      <c r="G203" s="349" t="s">
        <v>154</v>
      </c>
      <c r="H203" s="350"/>
      <c r="I203" s="351"/>
      <c r="J203" s="338"/>
      <c r="K203" s="339"/>
      <c r="L203" s="340"/>
    </row>
    <row r="204" spans="1:12" ht="18.75">
      <c r="A204" s="346" t="s">
        <v>149</v>
      </c>
      <c r="B204" s="347"/>
      <c r="C204" s="347"/>
      <c r="D204" s="347"/>
      <c r="E204" s="347"/>
      <c r="F204" s="348"/>
      <c r="G204" s="349" t="s">
        <v>155</v>
      </c>
      <c r="H204" s="350"/>
      <c r="I204" s="351"/>
      <c r="J204" s="338"/>
      <c r="K204" s="339"/>
      <c r="L204" s="340"/>
    </row>
    <row r="205" spans="1:12" ht="18.75">
      <c r="A205" s="78"/>
      <c r="B205" s="79"/>
      <c r="C205" s="79"/>
      <c r="D205" s="79"/>
      <c r="E205" s="79"/>
      <c r="F205" s="80"/>
      <c r="G205" s="81"/>
      <c r="H205" s="82"/>
      <c r="I205" s="83"/>
      <c r="J205" s="75"/>
      <c r="K205" s="76"/>
      <c r="L205" s="77"/>
    </row>
    <row r="206" spans="1:12" ht="18.75">
      <c r="A206" s="346" t="s">
        <v>150</v>
      </c>
      <c r="B206" s="347"/>
      <c r="C206" s="347"/>
      <c r="D206" s="347"/>
      <c r="E206" s="347"/>
      <c r="F206" s="348"/>
      <c r="G206" s="349" t="s">
        <v>170</v>
      </c>
      <c r="H206" s="350"/>
      <c r="I206" s="351"/>
      <c r="J206" s="338"/>
      <c r="K206" s="339"/>
      <c r="L206" s="340"/>
    </row>
    <row r="207" spans="1:12" ht="18.75">
      <c r="A207" s="358"/>
      <c r="B207" s="359"/>
      <c r="C207" s="359"/>
      <c r="D207" s="359"/>
      <c r="E207" s="359"/>
      <c r="F207" s="360"/>
      <c r="G207" s="349"/>
      <c r="H207" s="350"/>
      <c r="I207" s="351"/>
      <c r="J207" s="338"/>
      <c r="K207" s="339"/>
      <c r="L207" s="340"/>
    </row>
    <row r="208" spans="1:12" ht="18.75">
      <c r="A208" s="29"/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9"/>
    </row>
    <row r="209" spans="1:12" ht="18.75">
      <c r="A209" s="345" t="s">
        <v>151</v>
      </c>
      <c r="B209" s="345"/>
      <c r="C209" s="345"/>
      <c r="D209" s="345"/>
      <c r="E209" s="345"/>
      <c r="F209" s="345"/>
      <c r="G209" s="345"/>
      <c r="H209" s="345"/>
      <c r="I209" s="345"/>
      <c r="J209" s="345"/>
      <c r="K209" s="345"/>
      <c r="L209" s="345"/>
    </row>
    <row r="210" spans="1:12" ht="18.75">
      <c r="A210" s="333" t="s">
        <v>322</v>
      </c>
      <c r="B210" s="334"/>
      <c r="C210" s="334"/>
      <c r="D210" s="334"/>
      <c r="E210" s="334"/>
      <c r="F210" s="334"/>
      <c r="G210" s="334"/>
      <c r="H210" s="334"/>
      <c r="I210" s="334"/>
      <c r="J210" s="334"/>
      <c r="K210" s="334"/>
      <c r="L210" s="334"/>
    </row>
    <row r="211" spans="1:12" ht="18.75">
      <c r="A211" s="70"/>
      <c r="B211" s="70"/>
      <c r="C211" s="70"/>
      <c r="D211" s="70"/>
      <c r="E211" s="361"/>
      <c r="F211" s="361"/>
      <c r="G211" s="361"/>
      <c r="H211" s="361"/>
      <c r="I211" s="29"/>
      <c r="J211" s="29"/>
      <c r="K211" s="70"/>
      <c r="L211" s="70"/>
    </row>
    <row r="212" spans="1:12" ht="18.75">
      <c r="A212" s="335" t="s">
        <v>16</v>
      </c>
      <c r="B212" s="336"/>
      <c r="C212" s="336"/>
      <c r="D212" s="336"/>
      <c r="E212" s="336"/>
      <c r="F212" s="337"/>
      <c r="G212" s="338" t="s">
        <v>92</v>
      </c>
      <c r="H212" s="339"/>
      <c r="I212" s="340"/>
      <c r="J212" s="338" t="s">
        <v>171</v>
      </c>
      <c r="K212" s="339"/>
      <c r="L212" s="340"/>
    </row>
    <row r="213" spans="1:12" ht="18.75">
      <c r="A213" s="352">
        <v>1</v>
      </c>
      <c r="B213" s="353"/>
      <c r="C213" s="353"/>
      <c r="D213" s="353"/>
      <c r="E213" s="353"/>
      <c r="F213" s="354"/>
      <c r="G213" s="338">
        <v>2</v>
      </c>
      <c r="H213" s="339"/>
      <c r="I213" s="340"/>
      <c r="J213" s="338">
        <v>3</v>
      </c>
      <c r="K213" s="339"/>
      <c r="L213" s="340"/>
    </row>
    <row r="214" spans="1:12" ht="18.75">
      <c r="A214" s="346" t="s">
        <v>41</v>
      </c>
      <c r="B214" s="347"/>
      <c r="C214" s="347"/>
      <c r="D214" s="347"/>
      <c r="E214" s="347"/>
      <c r="F214" s="348"/>
      <c r="G214" s="349" t="s">
        <v>153</v>
      </c>
      <c r="H214" s="350"/>
      <c r="I214" s="351"/>
      <c r="J214" s="349"/>
      <c r="K214" s="350"/>
      <c r="L214" s="351"/>
    </row>
    <row r="215" spans="1:12" ht="18.75">
      <c r="A215" s="355" t="s">
        <v>172</v>
      </c>
      <c r="B215" s="356"/>
      <c r="C215" s="356"/>
      <c r="D215" s="356"/>
      <c r="E215" s="356"/>
      <c r="F215" s="357"/>
      <c r="G215" s="349" t="s">
        <v>154</v>
      </c>
      <c r="H215" s="350"/>
      <c r="I215" s="351"/>
      <c r="J215" s="349"/>
      <c r="K215" s="350"/>
      <c r="L215" s="351"/>
    </row>
    <row r="216" spans="1:12" ht="18.75">
      <c r="A216" s="346" t="s">
        <v>152</v>
      </c>
      <c r="B216" s="347"/>
      <c r="C216" s="347"/>
      <c r="D216" s="347"/>
      <c r="E216" s="347"/>
      <c r="F216" s="348"/>
      <c r="G216" s="349" t="s">
        <v>155</v>
      </c>
      <c r="H216" s="350"/>
      <c r="I216" s="351"/>
      <c r="J216" s="349" t="s">
        <v>6</v>
      </c>
      <c r="K216" s="350"/>
      <c r="L216" s="351"/>
    </row>
    <row r="217" spans="1:12" ht="106.5" customHeight="1">
      <c r="A217" s="362" t="s">
        <v>44</v>
      </c>
      <c r="B217" s="362"/>
      <c r="C217" s="362"/>
      <c r="D217" s="362"/>
      <c r="E217" s="367"/>
      <c r="F217" s="367"/>
      <c r="G217" s="367"/>
      <c r="H217" s="367"/>
      <c r="I217" s="367"/>
      <c r="J217" s="84"/>
      <c r="K217" s="85"/>
      <c r="L217" s="85"/>
    </row>
    <row r="218" spans="1:12" ht="18.75">
      <c r="A218" s="368" t="s">
        <v>156</v>
      </c>
      <c r="B218" s="368"/>
      <c r="C218" s="368"/>
      <c r="D218" s="368"/>
      <c r="E218" s="368"/>
      <c r="F218" s="368"/>
      <c r="G218" s="368"/>
      <c r="H218" s="368"/>
      <c r="I218" s="368"/>
      <c r="J218" s="368"/>
      <c r="K218" s="368"/>
      <c r="L218" s="368"/>
    </row>
    <row r="219" spans="1:13" ht="48" customHeight="1">
      <c r="A219" s="366" t="s">
        <v>45</v>
      </c>
      <c r="B219" s="366"/>
      <c r="C219" s="366"/>
      <c r="D219" s="366"/>
      <c r="E219" s="364" t="s">
        <v>196</v>
      </c>
      <c r="F219" s="365"/>
      <c r="G219" s="365"/>
      <c r="H219" s="365"/>
      <c r="I219" s="365"/>
      <c r="J219" s="88"/>
      <c r="K219" s="88"/>
      <c r="L219" s="88"/>
      <c r="M219" s="29"/>
    </row>
    <row r="220" spans="1:13" ht="18.75">
      <c r="A220" s="363" t="s">
        <v>157</v>
      </c>
      <c r="B220" s="363"/>
      <c r="C220" s="363"/>
      <c r="D220" s="363"/>
      <c r="E220" s="363"/>
      <c r="F220" s="363"/>
      <c r="G220" s="363"/>
      <c r="H220" s="363"/>
      <c r="I220" s="363"/>
      <c r="J220" s="363"/>
      <c r="K220" s="363"/>
      <c r="L220" s="363"/>
      <c r="M220" s="29"/>
    </row>
    <row r="221" spans="1:13" ht="18.75">
      <c r="A221" s="58"/>
      <c r="B221" s="58"/>
      <c r="C221" s="89"/>
      <c r="D221" s="89"/>
      <c r="E221" s="89"/>
      <c r="F221" s="89"/>
      <c r="G221" s="89"/>
      <c r="H221" s="89"/>
      <c r="I221" s="58"/>
      <c r="J221" s="58"/>
      <c r="K221" s="90"/>
      <c r="L221" s="90"/>
      <c r="M221" s="29"/>
    </row>
    <row r="222" spans="1:12" ht="36" customHeight="1">
      <c r="A222" s="89" t="s">
        <v>158</v>
      </c>
      <c r="B222" s="89"/>
      <c r="C222" s="91"/>
      <c r="D222" s="91"/>
      <c r="E222" s="364" t="s">
        <v>195</v>
      </c>
      <c r="F222" s="364"/>
      <c r="G222" s="364"/>
      <c r="H222" s="364"/>
      <c r="I222" s="364"/>
      <c r="J222" s="58"/>
      <c r="K222" s="90"/>
      <c r="L222" s="90"/>
    </row>
    <row r="223" spans="1:12" ht="18.75">
      <c r="A223" s="363" t="s">
        <v>159</v>
      </c>
      <c r="B223" s="363"/>
      <c r="C223" s="363"/>
      <c r="D223" s="363"/>
      <c r="E223" s="363"/>
      <c r="F223" s="363"/>
      <c r="G223" s="363"/>
      <c r="H223" s="363"/>
      <c r="I223" s="363"/>
      <c r="J223" s="363"/>
      <c r="K223" s="363"/>
      <c r="L223" s="363"/>
    </row>
    <row r="224" spans="1:12" ht="18.75">
      <c r="A224" s="110" t="s">
        <v>188</v>
      </c>
      <c r="B224" s="87"/>
      <c r="C224" s="87"/>
      <c r="D224" s="87"/>
      <c r="E224" s="87"/>
      <c r="F224" s="87"/>
      <c r="G224" s="87"/>
      <c r="H224" s="87"/>
      <c r="I224" s="87"/>
      <c r="J224" s="87"/>
      <c r="K224" s="87"/>
      <c r="L224" s="87"/>
    </row>
    <row r="225" spans="1:12" ht="18.75">
      <c r="A225" s="108" t="s">
        <v>323</v>
      </c>
      <c r="B225" s="89"/>
      <c r="C225" s="93"/>
      <c r="D225" s="93"/>
      <c r="E225" s="93"/>
      <c r="F225" s="93"/>
      <c r="G225" s="93"/>
      <c r="H225" s="86"/>
      <c r="I225" s="58"/>
      <c r="J225" s="58"/>
      <c r="K225" s="90"/>
      <c r="L225" s="90"/>
    </row>
    <row r="226" spans="1:12" ht="18">
      <c r="A226" s="92"/>
      <c r="B226" s="92"/>
      <c r="C226" s="92"/>
      <c r="D226" s="92"/>
      <c r="E226" s="92"/>
      <c r="F226" s="92"/>
      <c r="G226" s="92"/>
      <c r="H226" s="92"/>
      <c r="I226" s="92"/>
      <c r="J226" s="92"/>
      <c r="K226" s="92"/>
      <c r="L226" s="92"/>
    </row>
  </sheetData>
  <sheetProtection/>
  <mergeCells count="275">
    <mergeCell ref="J216:L216"/>
    <mergeCell ref="A217:D217"/>
    <mergeCell ref="A223:L223"/>
    <mergeCell ref="E219:I219"/>
    <mergeCell ref="A220:L220"/>
    <mergeCell ref="E222:I222"/>
    <mergeCell ref="A219:D219"/>
    <mergeCell ref="E217:I217"/>
    <mergeCell ref="A218:L218"/>
    <mergeCell ref="B14:E14"/>
    <mergeCell ref="J213:L213"/>
    <mergeCell ref="A214:F214"/>
    <mergeCell ref="G214:I214"/>
    <mergeCell ref="J214:L214"/>
    <mergeCell ref="A207:F207"/>
    <mergeCell ref="G207:I207"/>
    <mergeCell ref="J207:L207"/>
    <mergeCell ref="A210:L210"/>
    <mergeCell ref="E211:H211"/>
    <mergeCell ref="A212:F212"/>
    <mergeCell ref="G212:I212"/>
    <mergeCell ref="J212:L212"/>
    <mergeCell ref="A216:F216"/>
    <mergeCell ref="G216:I216"/>
    <mergeCell ref="A213:F213"/>
    <mergeCell ref="G213:I213"/>
    <mergeCell ref="A215:F215"/>
    <mergeCell ref="G215:I215"/>
    <mergeCell ref="J215:L215"/>
    <mergeCell ref="A206:F206"/>
    <mergeCell ref="G206:I206"/>
    <mergeCell ref="J206:L206"/>
    <mergeCell ref="A209:L209"/>
    <mergeCell ref="J203:L203"/>
    <mergeCell ref="A204:F204"/>
    <mergeCell ref="G204:I204"/>
    <mergeCell ref="J204:L204"/>
    <mergeCell ref="A203:F203"/>
    <mergeCell ref="G203:I203"/>
    <mergeCell ref="J201:L201"/>
    <mergeCell ref="A202:F202"/>
    <mergeCell ref="G202:I202"/>
    <mergeCell ref="J202:L202"/>
    <mergeCell ref="A201:F201"/>
    <mergeCell ref="G201:I201"/>
    <mergeCell ref="A196:E196"/>
    <mergeCell ref="A198:L198"/>
    <mergeCell ref="A200:F200"/>
    <mergeCell ref="G200:I200"/>
    <mergeCell ref="J200:L200"/>
    <mergeCell ref="A199:L199"/>
    <mergeCell ref="A197:L197"/>
    <mergeCell ref="A183:L183"/>
    <mergeCell ref="A186:A190"/>
    <mergeCell ref="B186:B190"/>
    <mergeCell ref="C186:C190"/>
    <mergeCell ref="D186:L186"/>
    <mergeCell ref="D187:F188"/>
    <mergeCell ref="G187:L187"/>
    <mergeCell ref="G188:I188"/>
    <mergeCell ref="J188:L188"/>
    <mergeCell ref="B143:B146"/>
    <mergeCell ref="D118:J118"/>
    <mergeCell ref="A118:A121"/>
    <mergeCell ref="B118:B121"/>
    <mergeCell ref="C118:C121"/>
    <mergeCell ref="B157:B172"/>
    <mergeCell ref="C157:C172"/>
    <mergeCell ref="G7:H7"/>
    <mergeCell ref="C2:E2"/>
    <mergeCell ref="C3:E4"/>
    <mergeCell ref="G4:J4"/>
    <mergeCell ref="G3:L3"/>
    <mergeCell ref="G5:L5"/>
    <mergeCell ref="G2:H2"/>
    <mergeCell ref="A15:A17"/>
    <mergeCell ref="A36:G36"/>
    <mergeCell ref="A22:J22"/>
    <mergeCell ref="G6:J6"/>
    <mergeCell ref="C7:E7"/>
    <mergeCell ref="C11:E11"/>
    <mergeCell ref="A8:J8"/>
    <mergeCell ref="C10:E10"/>
    <mergeCell ref="C9:F9"/>
    <mergeCell ref="C6:E6"/>
    <mergeCell ref="B15:E15"/>
    <mergeCell ref="B20:E20"/>
    <mergeCell ref="A25:L25"/>
    <mergeCell ref="A12:E12"/>
    <mergeCell ref="G12:J12"/>
    <mergeCell ref="A37:G37"/>
    <mergeCell ref="I36:J36"/>
    <mergeCell ref="I37:J37"/>
    <mergeCell ref="C16:E16"/>
    <mergeCell ref="C17:E17"/>
    <mergeCell ref="A46:G46"/>
    <mergeCell ref="A24:J24"/>
    <mergeCell ref="A26:J26"/>
    <mergeCell ref="A38:G38"/>
    <mergeCell ref="I33:J33"/>
    <mergeCell ref="B18:E19"/>
    <mergeCell ref="A35:G35"/>
    <mergeCell ref="A28:J28"/>
    <mergeCell ref="A30:I30"/>
    <mergeCell ref="A34:G34"/>
    <mergeCell ref="I35:J35"/>
    <mergeCell ref="A45:G45"/>
    <mergeCell ref="A69:G69"/>
    <mergeCell ref="A39:G39"/>
    <mergeCell ref="A40:G40"/>
    <mergeCell ref="A41:G41"/>
    <mergeCell ref="A42:G42"/>
    <mergeCell ref="A43:G43"/>
    <mergeCell ref="A49:G49"/>
    <mergeCell ref="A47:G47"/>
    <mergeCell ref="A48:G48"/>
    <mergeCell ref="A44:G44"/>
    <mergeCell ref="A72:G72"/>
    <mergeCell ref="A73:G73"/>
    <mergeCell ref="A52:H52"/>
    <mergeCell ref="A54:H54"/>
    <mergeCell ref="A51:G51"/>
    <mergeCell ref="A50:G50"/>
    <mergeCell ref="A53:H53"/>
    <mergeCell ref="A57:G57"/>
    <mergeCell ref="A58:G58"/>
    <mergeCell ref="A67:G67"/>
    <mergeCell ref="A95:G95"/>
    <mergeCell ref="A94:G94"/>
    <mergeCell ref="A59:G59"/>
    <mergeCell ref="A60:G60"/>
    <mergeCell ref="A61:G61"/>
    <mergeCell ref="A62:G62"/>
    <mergeCell ref="A76:H76"/>
    <mergeCell ref="A84:H84"/>
    <mergeCell ref="A81:G81"/>
    <mergeCell ref="A82:G82"/>
    <mergeCell ref="A92:G92"/>
    <mergeCell ref="A93:G93"/>
    <mergeCell ref="A74:G74"/>
    <mergeCell ref="A75:G75"/>
    <mergeCell ref="A79:G79"/>
    <mergeCell ref="A83:H83"/>
    <mergeCell ref="A78:H78"/>
    <mergeCell ref="A80:G80"/>
    <mergeCell ref="A103:G103"/>
    <mergeCell ref="A104:G104"/>
    <mergeCell ref="A96:G96"/>
    <mergeCell ref="A85:G85"/>
    <mergeCell ref="A86:G86"/>
    <mergeCell ref="A87:G87"/>
    <mergeCell ref="A88:H88"/>
    <mergeCell ref="A89:G89"/>
    <mergeCell ref="A90:G90"/>
    <mergeCell ref="A91:G91"/>
    <mergeCell ref="A97:G97"/>
    <mergeCell ref="A98:G98"/>
    <mergeCell ref="A100:G100"/>
    <mergeCell ref="A99:H99"/>
    <mergeCell ref="A101:G101"/>
    <mergeCell ref="A102:G102"/>
    <mergeCell ref="I111:J111"/>
    <mergeCell ref="I112:J112"/>
    <mergeCell ref="A105:G105"/>
    <mergeCell ref="A106:G106"/>
    <mergeCell ref="A108:G108"/>
    <mergeCell ref="A109:G109"/>
    <mergeCell ref="A111:G111"/>
    <mergeCell ref="A112:G112"/>
    <mergeCell ref="A107:H107"/>
    <mergeCell ref="A110:G110"/>
    <mergeCell ref="A113:G113"/>
    <mergeCell ref="C114:E114"/>
    <mergeCell ref="F114:J114"/>
    <mergeCell ref="A115:J115"/>
    <mergeCell ref="I113:J113"/>
    <mergeCell ref="A116:J116"/>
    <mergeCell ref="A117:J117"/>
    <mergeCell ref="D119:D121"/>
    <mergeCell ref="E119:J119"/>
    <mergeCell ref="E120:E121"/>
    <mergeCell ref="F120:F121"/>
    <mergeCell ref="G120:G121"/>
    <mergeCell ref="H120:H121"/>
    <mergeCell ref="I120:J120"/>
    <mergeCell ref="I39:J39"/>
    <mergeCell ref="A13:E13"/>
    <mergeCell ref="A33:H33"/>
    <mergeCell ref="A32:H32"/>
    <mergeCell ref="G20:J20"/>
    <mergeCell ref="C21:E21"/>
    <mergeCell ref="G21:J21"/>
    <mergeCell ref="I32:J32"/>
    <mergeCell ref="I38:J38"/>
    <mergeCell ref="I34:J34"/>
    <mergeCell ref="I40:J40"/>
    <mergeCell ref="I41:J41"/>
    <mergeCell ref="I42:J42"/>
    <mergeCell ref="I43:J43"/>
    <mergeCell ref="I44:J44"/>
    <mergeCell ref="I45:J45"/>
    <mergeCell ref="I59:J59"/>
    <mergeCell ref="I46:J46"/>
    <mergeCell ref="I47:J47"/>
    <mergeCell ref="I48:J48"/>
    <mergeCell ref="I49:J49"/>
    <mergeCell ref="I50:J50"/>
    <mergeCell ref="I51:J51"/>
    <mergeCell ref="I52:J52"/>
    <mergeCell ref="I57:J57"/>
    <mergeCell ref="I58:J58"/>
    <mergeCell ref="I53:J53"/>
    <mergeCell ref="I55:J55"/>
    <mergeCell ref="I70:J70"/>
    <mergeCell ref="I71:J71"/>
    <mergeCell ref="I60:J60"/>
    <mergeCell ref="I61:J61"/>
    <mergeCell ref="I62:J62"/>
    <mergeCell ref="I63:J63"/>
    <mergeCell ref="I64:J64"/>
    <mergeCell ref="I65:J65"/>
    <mergeCell ref="I72:J72"/>
    <mergeCell ref="I73:J73"/>
    <mergeCell ref="I74:J74"/>
    <mergeCell ref="I75:J75"/>
    <mergeCell ref="I66:J66"/>
    <mergeCell ref="I67:J67"/>
    <mergeCell ref="I68:J68"/>
    <mergeCell ref="I69:J69"/>
    <mergeCell ref="I81:J81"/>
    <mergeCell ref="I76:J76"/>
    <mergeCell ref="I77:J77"/>
    <mergeCell ref="I82:J82"/>
    <mergeCell ref="I79:J79"/>
    <mergeCell ref="I80:J80"/>
    <mergeCell ref="I95:J95"/>
    <mergeCell ref="I96:J96"/>
    <mergeCell ref="I86:J86"/>
    <mergeCell ref="I83:J83"/>
    <mergeCell ref="I87:J87"/>
    <mergeCell ref="I88:J88"/>
    <mergeCell ref="I89:J89"/>
    <mergeCell ref="I90:J90"/>
    <mergeCell ref="I84:J84"/>
    <mergeCell ref="I85:J85"/>
    <mergeCell ref="I107:J107"/>
    <mergeCell ref="I108:J108"/>
    <mergeCell ref="I105:J105"/>
    <mergeCell ref="I106:J106"/>
    <mergeCell ref="I99:J99"/>
    <mergeCell ref="I100:J100"/>
    <mergeCell ref="I101:J101"/>
    <mergeCell ref="I102:J102"/>
    <mergeCell ref="I103:J103"/>
    <mergeCell ref="I104:J104"/>
    <mergeCell ref="A64:G64"/>
    <mergeCell ref="A66:G66"/>
    <mergeCell ref="A70:G70"/>
    <mergeCell ref="A71:G71"/>
    <mergeCell ref="I97:J97"/>
    <mergeCell ref="I98:J98"/>
    <mergeCell ref="I91:J91"/>
    <mergeCell ref="I92:J92"/>
    <mergeCell ref="I93:J93"/>
    <mergeCell ref="I94:J94"/>
    <mergeCell ref="A27:L27"/>
    <mergeCell ref="A29:L29"/>
    <mergeCell ref="A68:F68"/>
    <mergeCell ref="A56:G56"/>
    <mergeCell ref="I109:J109"/>
    <mergeCell ref="I110:J110"/>
    <mergeCell ref="A55:H55"/>
    <mergeCell ref="A65:H65"/>
    <mergeCell ref="A77:H77"/>
    <mergeCell ref="A63:G63"/>
  </mergeCells>
  <printOptions/>
  <pageMargins left="0.9448818897637796" right="0.35433070866141736" top="0.6692913385826772" bottom="0.6692913385826772" header="0.6692913385826772" footer="0.6692913385826772"/>
  <pageSetup horizontalDpi="600" verticalDpi="600" orientation="portrait" paperSize="9" scale="34" r:id="rId1"/>
  <rowBreaks count="2" manualBreakCount="2">
    <brk id="90" max="11" man="1"/>
    <brk id="182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252"/>
  <sheetViews>
    <sheetView view="pageBreakPreview" zoomScale="85" zoomScaleSheetLayoutView="85" zoomScalePageLayoutView="0" workbookViewId="0" topLeftCell="A155">
      <selection activeCell="H169" sqref="H169:H170"/>
    </sheetView>
  </sheetViews>
  <sheetFormatPr defaultColWidth="9.140625" defaultRowHeight="12.75"/>
  <cols>
    <col min="1" max="1" width="6.57421875" style="131" customWidth="1"/>
    <col min="2" max="2" width="20.28125" style="131" customWidth="1"/>
    <col min="3" max="3" width="16.28125" style="131" customWidth="1"/>
    <col min="4" max="4" width="17.140625" style="131" customWidth="1"/>
    <col min="5" max="5" width="14.8515625" style="131" customWidth="1"/>
    <col min="6" max="6" width="17.00390625" style="117" customWidth="1"/>
    <col min="7" max="7" width="15.00390625" style="131" customWidth="1"/>
    <col min="8" max="8" width="14.57421875" style="131" customWidth="1"/>
    <col min="9" max="9" width="14.8515625" style="131" customWidth="1"/>
    <col min="10" max="10" width="15.28125" style="131" customWidth="1"/>
    <col min="11" max="11" width="14.140625" style="190" customWidth="1"/>
    <col min="12" max="12" width="15.28125" style="190" customWidth="1"/>
    <col min="13" max="13" width="11.7109375" style="190" bestFit="1" customWidth="1"/>
    <col min="14" max="15" width="9.140625" style="190" customWidth="1"/>
    <col min="16" max="16384" width="9.140625" style="131" customWidth="1"/>
  </cols>
  <sheetData>
    <row r="1" spans="1:10" ht="15">
      <c r="A1" s="391" t="s">
        <v>198</v>
      </c>
      <c r="B1" s="391"/>
      <c r="C1" s="391"/>
      <c r="D1" s="391"/>
      <c r="E1" s="391"/>
      <c r="F1" s="391"/>
      <c r="G1" s="391"/>
      <c r="H1" s="391"/>
      <c r="I1" s="391"/>
      <c r="J1" s="391"/>
    </row>
    <row r="2" spans="1:10" ht="15">
      <c r="A2" s="118"/>
      <c r="B2" s="118"/>
      <c r="C2" s="118"/>
      <c r="D2" s="118"/>
      <c r="E2" s="118"/>
      <c r="F2" s="116"/>
      <c r="G2" s="118"/>
      <c r="H2" s="118"/>
      <c r="I2" s="118"/>
      <c r="J2" s="118"/>
    </row>
    <row r="3" spans="1:10" ht="17.25" customHeight="1">
      <c r="A3" s="392" t="s">
        <v>367</v>
      </c>
      <c r="B3" s="392"/>
      <c r="C3" s="392"/>
      <c r="D3" s="392"/>
      <c r="E3" s="392"/>
      <c r="F3" s="392"/>
      <c r="G3" s="392"/>
      <c r="H3" s="392"/>
      <c r="I3" s="392"/>
      <c r="J3" s="392"/>
    </row>
    <row r="4" spans="1:10" ht="15">
      <c r="A4" s="391" t="s">
        <v>197</v>
      </c>
      <c r="B4" s="391"/>
      <c r="C4" s="391"/>
      <c r="D4" s="391"/>
      <c r="E4" s="391"/>
      <c r="F4" s="391"/>
      <c r="G4" s="391"/>
      <c r="H4" s="391"/>
      <c r="I4" s="391"/>
      <c r="J4" s="391"/>
    </row>
    <row r="5" spans="1:10" ht="9.75" customHeight="1">
      <c r="A5" s="119"/>
      <c r="B5" s="119"/>
      <c r="C5" s="119"/>
      <c r="D5" s="119"/>
      <c r="E5" s="119"/>
      <c r="F5" s="120"/>
      <c r="G5" s="119"/>
      <c r="H5" s="119"/>
      <c r="I5" s="119"/>
      <c r="J5" s="119"/>
    </row>
    <row r="6" spans="1:10" ht="12.75">
      <c r="A6" s="393" t="s">
        <v>199</v>
      </c>
      <c r="B6" s="393"/>
      <c r="C6" s="393"/>
      <c r="D6" s="393"/>
      <c r="E6" s="393"/>
      <c r="F6" s="393"/>
      <c r="G6" s="393"/>
      <c r="H6" s="393"/>
      <c r="I6" s="393"/>
      <c r="J6" s="393"/>
    </row>
    <row r="7" spans="1:10" ht="12.75">
      <c r="A7" s="119"/>
      <c r="B7" s="119"/>
      <c r="C7" s="119"/>
      <c r="D7" s="119"/>
      <c r="E7" s="119"/>
      <c r="F7" s="120"/>
      <c r="G7" s="119"/>
      <c r="H7" s="119"/>
      <c r="I7" s="119"/>
      <c r="J7" s="119"/>
    </row>
    <row r="8" spans="1:10" ht="12.75">
      <c r="A8" s="385" t="s">
        <v>200</v>
      </c>
      <c r="B8" s="385"/>
      <c r="C8" s="394" t="s">
        <v>201</v>
      </c>
      <c r="D8" s="394"/>
      <c r="E8" s="394"/>
      <c r="F8" s="394"/>
      <c r="G8" s="394"/>
      <c r="H8" s="394"/>
      <c r="I8" s="119"/>
      <c r="J8" s="119"/>
    </row>
    <row r="9" spans="1:10" ht="12.75">
      <c r="A9" s="369" t="s">
        <v>202</v>
      </c>
      <c r="B9" s="369"/>
      <c r="C9" s="369"/>
      <c r="D9" s="238" t="s">
        <v>203</v>
      </c>
      <c r="E9" s="123"/>
      <c r="F9" s="209"/>
      <c r="G9" s="123"/>
      <c r="H9" s="123"/>
      <c r="I9" s="124"/>
      <c r="J9" s="119"/>
    </row>
    <row r="10" spans="1:10" ht="4.5" customHeight="1">
      <c r="A10" s="125"/>
      <c r="B10" s="125"/>
      <c r="C10" s="125"/>
      <c r="D10" s="125"/>
      <c r="E10" s="125"/>
      <c r="F10" s="210"/>
      <c r="G10" s="125"/>
      <c r="H10" s="125"/>
      <c r="I10" s="119"/>
      <c r="J10" s="119"/>
    </row>
    <row r="11" spans="1:10" ht="12.75">
      <c r="A11" s="119" t="s">
        <v>204</v>
      </c>
      <c r="B11" s="125"/>
      <c r="C11" s="125"/>
      <c r="D11" s="125"/>
      <c r="E11" s="125"/>
      <c r="F11" s="210"/>
      <c r="G11" s="125"/>
      <c r="H11" s="125"/>
      <c r="I11" s="119"/>
      <c r="J11" s="119"/>
    </row>
    <row r="12" spans="1:10" ht="5.25" customHeight="1">
      <c r="A12" s="119"/>
      <c r="B12" s="119"/>
      <c r="C12" s="119"/>
      <c r="D12" s="119"/>
      <c r="E12" s="119"/>
      <c r="F12" s="120"/>
      <c r="G12" s="119"/>
      <c r="H12" s="119"/>
      <c r="I12" s="119"/>
      <c r="J12" s="119"/>
    </row>
    <row r="13" spans="1:10" ht="18.75" customHeight="1">
      <c r="A13" s="370" t="s">
        <v>205</v>
      </c>
      <c r="B13" s="370" t="s">
        <v>206</v>
      </c>
      <c r="C13" s="370" t="s">
        <v>207</v>
      </c>
      <c r="D13" s="395" t="s">
        <v>208</v>
      </c>
      <c r="E13" s="395"/>
      <c r="F13" s="395"/>
      <c r="G13" s="395"/>
      <c r="H13" s="395" t="s">
        <v>209</v>
      </c>
      <c r="I13" s="395" t="s">
        <v>210</v>
      </c>
      <c r="J13" s="395" t="s">
        <v>211</v>
      </c>
    </row>
    <row r="14" spans="1:10" ht="15" customHeight="1">
      <c r="A14" s="371"/>
      <c r="B14" s="371"/>
      <c r="C14" s="371"/>
      <c r="D14" s="395" t="s">
        <v>90</v>
      </c>
      <c r="E14" s="395" t="s">
        <v>19</v>
      </c>
      <c r="F14" s="395"/>
      <c r="G14" s="395"/>
      <c r="H14" s="395"/>
      <c r="I14" s="395"/>
      <c r="J14" s="395"/>
    </row>
    <row r="15" spans="1:10" ht="38.25" customHeight="1">
      <c r="A15" s="372"/>
      <c r="B15" s="372"/>
      <c r="C15" s="372"/>
      <c r="D15" s="395"/>
      <c r="E15" s="126" t="s">
        <v>212</v>
      </c>
      <c r="F15" s="126" t="s">
        <v>213</v>
      </c>
      <c r="G15" s="126" t="s">
        <v>214</v>
      </c>
      <c r="H15" s="395"/>
      <c r="I15" s="395"/>
      <c r="J15" s="395"/>
    </row>
    <row r="16" spans="1:10" ht="11.25" customHeight="1">
      <c r="A16" s="127">
        <v>1</v>
      </c>
      <c r="B16" s="127">
        <v>2</v>
      </c>
      <c r="C16" s="127">
        <v>3</v>
      </c>
      <c r="D16" s="128">
        <v>4</v>
      </c>
      <c r="E16" s="128">
        <v>5</v>
      </c>
      <c r="F16" s="128">
        <v>6</v>
      </c>
      <c r="G16" s="128">
        <v>7</v>
      </c>
      <c r="H16" s="128">
        <v>8</v>
      </c>
      <c r="I16" s="128">
        <v>9</v>
      </c>
      <c r="J16" s="128">
        <v>10</v>
      </c>
    </row>
    <row r="17" spans="1:12" ht="38.25" customHeight="1">
      <c r="A17" s="129" t="s">
        <v>133</v>
      </c>
      <c r="B17" s="130" t="s">
        <v>215</v>
      </c>
      <c r="C17" s="243">
        <v>4.8</v>
      </c>
      <c r="D17" s="244">
        <f>E17+F17+G17</f>
        <v>55915.02777777778</v>
      </c>
      <c r="E17" s="244">
        <f>L17/C17/12</f>
        <v>55915.02777777778</v>
      </c>
      <c r="F17" s="245"/>
      <c r="G17" s="244">
        <v>0</v>
      </c>
      <c r="H17" s="244"/>
      <c r="I17" s="244"/>
      <c r="J17" s="244">
        <f>D17*12*C17</f>
        <v>3220705.6</v>
      </c>
      <c r="K17" s="228">
        <v>325000</v>
      </c>
      <c r="L17" s="190">
        <f>K21*0.137</f>
        <v>3220705.6</v>
      </c>
    </row>
    <row r="18" spans="1:12" ht="29.25" customHeight="1">
      <c r="A18" s="129" t="s">
        <v>134</v>
      </c>
      <c r="B18" s="130" t="s">
        <v>216</v>
      </c>
      <c r="C18" s="243">
        <v>50.1</v>
      </c>
      <c r="D18" s="244">
        <f>E18+F18+G18</f>
        <v>28036.94211576846</v>
      </c>
      <c r="E18" s="244">
        <f>(L18/C18/12)-G18</f>
        <v>22847.321357285426</v>
      </c>
      <c r="F18" s="245"/>
      <c r="G18" s="244">
        <f>K18/C18</f>
        <v>5189.620758483034</v>
      </c>
      <c r="H18" s="244"/>
      <c r="I18" s="244"/>
      <c r="J18" s="244">
        <f>D18*12*C18</f>
        <v>16855809.599999998</v>
      </c>
      <c r="K18" s="190">
        <f>K17*0.8</f>
        <v>260000</v>
      </c>
      <c r="L18" s="190">
        <f>K21*0.717</f>
        <v>16855809.599999998</v>
      </c>
    </row>
    <row r="19" spans="1:10" ht="36" customHeight="1">
      <c r="A19" s="129" t="s">
        <v>135</v>
      </c>
      <c r="B19" s="130" t="s">
        <v>217</v>
      </c>
      <c r="C19" s="243"/>
      <c r="D19" s="244">
        <f>E19+F19+G19</f>
        <v>0</v>
      </c>
      <c r="E19" s="244"/>
      <c r="F19" s="245"/>
      <c r="G19" s="244">
        <v>0</v>
      </c>
      <c r="H19" s="244"/>
      <c r="I19" s="244"/>
      <c r="J19" s="244">
        <f>D19*12*C19</f>
        <v>0</v>
      </c>
    </row>
    <row r="20" spans="1:12" ht="17.25" customHeight="1">
      <c r="A20" s="129" t="s">
        <v>135</v>
      </c>
      <c r="B20" s="130" t="s">
        <v>218</v>
      </c>
      <c r="C20" s="243">
        <v>19.1</v>
      </c>
      <c r="D20" s="244">
        <f>E20+F20+G20</f>
        <v>14975.064572425827</v>
      </c>
      <c r="E20" s="244">
        <f>(L20/C20/12)-G20</f>
        <v>11571.923211169282</v>
      </c>
      <c r="F20" s="245"/>
      <c r="G20" s="244">
        <f>K20/C20</f>
        <v>3403.1413612565443</v>
      </c>
      <c r="H20" s="244"/>
      <c r="I20" s="244"/>
      <c r="J20" s="244">
        <f>D20*12*C20</f>
        <v>3432284.7999999993</v>
      </c>
      <c r="K20" s="190">
        <f>K17*0.2</f>
        <v>65000</v>
      </c>
      <c r="L20" s="190">
        <f>K21*0.146</f>
        <v>3432284.8</v>
      </c>
    </row>
    <row r="21" spans="1:15" s="119" customFormat="1" ht="12.75">
      <c r="A21" s="132" t="s">
        <v>219</v>
      </c>
      <c r="B21" s="132"/>
      <c r="C21" s="133" t="s">
        <v>6</v>
      </c>
      <c r="D21" s="134">
        <f>SUM(D17:D20)</f>
        <v>98927.03446597206</v>
      </c>
      <c r="E21" s="135" t="s">
        <v>6</v>
      </c>
      <c r="F21" s="135" t="s">
        <v>6</v>
      </c>
      <c r="G21" s="135" t="s">
        <v>6</v>
      </c>
      <c r="H21" s="135" t="s">
        <v>6</v>
      </c>
      <c r="I21" s="135" t="s">
        <v>6</v>
      </c>
      <c r="J21" s="136">
        <f>SUM(J17:J20)</f>
        <v>23508800</v>
      </c>
      <c r="K21" s="224">
        <f>'ПФХД 2019'!E136</f>
        <v>23508800</v>
      </c>
      <c r="L21" s="224">
        <f>J21-K21</f>
        <v>0</v>
      </c>
      <c r="M21" s="224"/>
      <c r="N21" s="224"/>
      <c r="O21" s="224"/>
    </row>
    <row r="22" ht="4.5" customHeight="1"/>
    <row r="23" spans="1:6" ht="15" customHeight="1">
      <c r="A23" s="121" t="s">
        <v>200</v>
      </c>
      <c r="B23" s="122"/>
      <c r="C23" s="394" t="s">
        <v>359</v>
      </c>
      <c r="D23" s="394"/>
      <c r="E23" s="394"/>
      <c r="F23" s="394"/>
    </row>
    <row r="24" ht="12.75">
      <c r="A24" s="119" t="s">
        <v>226</v>
      </c>
    </row>
    <row r="25" ht="3" customHeight="1"/>
    <row r="26" spans="1:7" ht="51">
      <c r="A26" s="137" t="s">
        <v>205</v>
      </c>
      <c r="B26" s="386" t="s">
        <v>221</v>
      </c>
      <c r="C26" s="387"/>
      <c r="D26" s="137" t="s">
        <v>227</v>
      </c>
      <c r="E26" s="137" t="s">
        <v>228</v>
      </c>
      <c r="F26" s="137" t="s">
        <v>229</v>
      </c>
      <c r="G26" s="126" t="s">
        <v>225</v>
      </c>
    </row>
    <row r="27" spans="1:7" ht="12.75">
      <c r="A27" s="127">
        <v>1</v>
      </c>
      <c r="B27" s="388">
        <v>2</v>
      </c>
      <c r="C27" s="389"/>
      <c r="D27" s="127">
        <v>3</v>
      </c>
      <c r="E27" s="127">
        <v>4</v>
      </c>
      <c r="F27" s="127">
        <v>5</v>
      </c>
      <c r="G27" s="128">
        <v>6</v>
      </c>
    </row>
    <row r="28" spans="1:7" ht="25.5" customHeight="1">
      <c r="A28" s="139" t="s">
        <v>133</v>
      </c>
      <c r="B28" s="390" t="s">
        <v>360</v>
      </c>
      <c r="C28" s="390"/>
      <c r="D28" s="141"/>
      <c r="E28" s="211"/>
      <c r="F28" s="229"/>
      <c r="G28" s="142">
        <f>'ПФХД 2019'!E137</f>
        <v>50000</v>
      </c>
    </row>
    <row r="29" spans="1:15" s="119" customFormat="1" ht="12.75">
      <c r="A29" s="146"/>
      <c r="B29" s="377" t="s">
        <v>219</v>
      </c>
      <c r="C29" s="378"/>
      <c r="D29" s="144" t="s">
        <v>6</v>
      </c>
      <c r="E29" s="144" t="s">
        <v>6</v>
      </c>
      <c r="F29" s="144" t="s">
        <v>6</v>
      </c>
      <c r="G29" s="145">
        <f>G28</f>
        <v>50000</v>
      </c>
      <c r="K29" s="224"/>
      <c r="L29" s="224"/>
      <c r="M29" s="224"/>
      <c r="N29" s="224"/>
      <c r="O29" s="224"/>
    </row>
    <row r="30" spans="1:10" ht="21.75" customHeight="1">
      <c r="A30" s="396"/>
      <c r="B30" s="396"/>
      <c r="C30" s="396"/>
      <c r="D30" s="396"/>
      <c r="E30" s="396"/>
      <c r="F30" s="396"/>
      <c r="G30" s="396"/>
      <c r="H30" s="396"/>
      <c r="I30" s="396"/>
      <c r="J30" s="396"/>
    </row>
    <row r="31" ht="6" customHeight="1"/>
    <row r="32" spans="1:8" ht="12.75">
      <c r="A32" s="121" t="s">
        <v>200</v>
      </c>
      <c r="B32" s="122"/>
      <c r="C32" s="394" t="s">
        <v>220</v>
      </c>
      <c r="D32" s="394"/>
      <c r="E32" s="394"/>
      <c r="F32" s="394"/>
      <c r="G32" s="125"/>
      <c r="H32" s="125"/>
    </row>
    <row r="33" spans="1:8" ht="12.75">
      <c r="A33" s="385" t="s">
        <v>338</v>
      </c>
      <c r="B33" s="369"/>
      <c r="C33" s="369"/>
      <c r="D33" s="369"/>
      <c r="E33" s="369"/>
      <c r="F33" s="369"/>
      <c r="G33" s="369"/>
      <c r="H33" s="369"/>
    </row>
    <row r="34" ht="3" customHeight="1"/>
    <row r="35" spans="1:7" ht="51">
      <c r="A35" s="137" t="s">
        <v>205</v>
      </c>
      <c r="B35" s="386" t="s">
        <v>221</v>
      </c>
      <c r="C35" s="387"/>
      <c r="D35" s="137" t="s">
        <v>222</v>
      </c>
      <c r="E35" s="137" t="s">
        <v>223</v>
      </c>
      <c r="F35" s="137" t="s">
        <v>224</v>
      </c>
      <c r="G35" s="126" t="s">
        <v>225</v>
      </c>
    </row>
    <row r="36" spans="1:15" s="138" customFormat="1" ht="12.75" customHeight="1">
      <c r="A36" s="127">
        <v>1</v>
      </c>
      <c r="B36" s="388">
        <v>2</v>
      </c>
      <c r="C36" s="389"/>
      <c r="D36" s="127">
        <v>3</v>
      </c>
      <c r="E36" s="127">
        <v>4</v>
      </c>
      <c r="F36" s="127">
        <v>5</v>
      </c>
      <c r="G36" s="128">
        <v>6</v>
      </c>
      <c r="K36" s="225"/>
      <c r="L36" s="225"/>
      <c r="M36" s="225"/>
      <c r="N36" s="225"/>
      <c r="O36" s="225"/>
    </row>
    <row r="37" spans="1:7" ht="27.75" customHeight="1">
      <c r="A37" s="139" t="s">
        <v>133</v>
      </c>
      <c r="B37" s="390" t="s">
        <v>334</v>
      </c>
      <c r="C37" s="390"/>
      <c r="D37" s="140"/>
      <c r="E37" s="141"/>
      <c r="F37" s="211"/>
      <c r="G37" s="142">
        <f>'ПФХД 2019'!E139</f>
        <v>300</v>
      </c>
    </row>
    <row r="38" spans="1:15" s="119" customFormat="1" ht="12.75">
      <c r="A38" s="143"/>
      <c r="B38" s="397" t="s">
        <v>219</v>
      </c>
      <c r="C38" s="398"/>
      <c r="D38" s="255" t="s">
        <v>6</v>
      </c>
      <c r="E38" s="255" t="s">
        <v>6</v>
      </c>
      <c r="F38" s="255" t="s">
        <v>6</v>
      </c>
      <c r="G38" s="145">
        <f>G37</f>
        <v>300</v>
      </c>
      <c r="K38" s="224"/>
      <c r="L38" s="224"/>
      <c r="M38" s="224"/>
      <c r="N38" s="224"/>
      <c r="O38" s="224"/>
    </row>
    <row r="39" spans="1:15" s="119" customFormat="1" ht="12.75">
      <c r="A39" s="252"/>
      <c r="B39" s="253"/>
      <c r="C39" s="254"/>
      <c r="D39" s="256"/>
      <c r="E39" s="256"/>
      <c r="F39" s="256"/>
      <c r="G39" s="182"/>
      <c r="K39" s="224"/>
      <c r="L39" s="224"/>
      <c r="M39" s="224"/>
      <c r="N39" s="224"/>
      <c r="O39" s="224"/>
    </row>
    <row r="40" ht="7.5" customHeight="1"/>
    <row r="41" spans="1:6" ht="15" customHeight="1">
      <c r="A41" s="121" t="s">
        <v>200</v>
      </c>
      <c r="B41" s="122"/>
      <c r="C41" s="394" t="s">
        <v>336</v>
      </c>
      <c r="D41" s="394"/>
      <c r="E41" s="394"/>
      <c r="F41" s="394"/>
    </row>
    <row r="42" ht="13.5" customHeight="1">
      <c r="A42" s="119" t="s">
        <v>337</v>
      </c>
    </row>
    <row r="43" spans="1:9" ht="38.25">
      <c r="A43" s="126" t="s">
        <v>205</v>
      </c>
      <c r="B43" s="386" t="s">
        <v>246</v>
      </c>
      <c r="C43" s="399"/>
      <c r="D43" s="387"/>
      <c r="E43" s="126" t="s">
        <v>251</v>
      </c>
      <c r="F43" s="126" t="s">
        <v>252</v>
      </c>
      <c r="G43" s="126" t="s">
        <v>253</v>
      </c>
      <c r="I43" s="230"/>
    </row>
    <row r="44" spans="1:7" ht="12.75">
      <c r="A44" s="128">
        <v>1</v>
      </c>
      <c r="B44" s="388">
        <v>2</v>
      </c>
      <c r="C44" s="400"/>
      <c r="D44" s="389"/>
      <c r="E44" s="128">
        <v>3</v>
      </c>
      <c r="F44" s="128">
        <v>4</v>
      </c>
      <c r="G44" s="128">
        <v>5</v>
      </c>
    </row>
    <row r="45" spans="1:7" ht="21.75" customHeight="1">
      <c r="A45" s="158" t="s">
        <v>133</v>
      </c>
      <c r="B45" s="373" t="s">
        <v>339</v>
      </c>
      <c r="C45" s="374"/>
      <c r="D45" s="375"/>
      <c r="E45" s="161"/>
      <c r="F45" s="162"/>
      <c r="G45" s="142">
        <f>'ПФХД 2019'!E140</f>
        <v>0</v>
      </c>
    </row>
    <row r="46" spans="1:7" ht="14.25" customHeight="1">
      <c r="A46" s="376" t="s">
        <v>219</v>
      </c>
      <c r="B46" s="377"/>
      <c r="C46" s="377"/>
      <c r="D46" s="378"/>
      <c r="E46" s="156" t="s">
        <v>6</v>
      </c>
      <c r="F46" s="156" t="s">
        <v>6</v>
      </c>
      <c r="G46" s="145">
        <f>SUM(G45:G45)</f>
        <v>0</v>
      </c>
    </row>
    <row r="47" spans="1:7" ht="14.25" customHeight="1">
      <c r="A47" s="180"/>
      <c r="B47" s="180"/>
      <c r="C47" s="180"/>
      <c r="D47" s="180"/>
      <c r="E47" s="181"/>
      <c r="F47" s="181"/>
      <c r="G47" s="182"/>
    </row>
    <row r="48" spans="1:6" ht="15" customHeight="1">
      <c r="A48" s="121" t="s">
        <v>200</v>
      </c>
      <c r="B48" s="122"/>
      <c r="C48" s="394" t="s">
        <v>341</v>
      </c>
      <c r="D48" s="394"/>
      <c r="E48" s="394"/>
      <c r="F48" s="394"/>
    </row>
    <row r="49" spans="1:15" s="117" customFormat="1" ht="12.75" customHeight="1">
      <c r="A49" s="119" t="s">
        <v>340</v>
      </c>
      <c r="B49" s="131"/>
      <c r="C49" s="131"/>
      <c r="D49" s="131"/>
      <c r="E49" s="131"/>
      <c r="G49" s="131"/>
      <c r="H49" s="131"/>
      <c r="I49" s="131"/>
      <c r="K49" s="169"/>
      <c r="L49" s="169"/>
      <c r="M49" s="169"/>
      <c r="N49" s="169"/>
      <c r="O49" s="169"/>
    </row>
    <row r="50" spans="1:15" s="117" customFormat="1" ht="12.75" customHeight="1">
      <c r="A50" s="175" t="s">
        <v>205</v>
      </c>
      <c r="B50" s="407" t="s">
        <v>16</v>
      </c>
      <c r="C50" s="408"/>
      <c r="D50" s="408"/>
      <c r="E50" s="408"/>
      <c r="F50" s="408"/>
      <c r="G50" s="408"/>
      <c r="H50" s="409"/>
      <c r="I50" s="175" t="s">
        <v>259</v>
      </c>
      <c r="K50" s="169"/>
      <c r="L50" s="169"/>
      <c r="M50" s="169"/>
      <c r="N50" s="169"/>
      <c r="O50" s="169"/>
    </row>
    <row r="51" spans="1:15" s="117" customFormat="1" ht="12.75" customHeight="1">
      <c r="A51" s="128">
        <v>1</v>
      </c>
      <c r="B51" s="388">
        <v>2</v>
      </c>
      <c r="C51" s="400"/>
      <c r="D51" s="400"/>
      <c r="E51" s="400"/>
      <c r="F51" s="400"/>
      <c r="G51" s="400"/>
      <c r="H51" s="389"/>
      <c r="I51" s="128">
        <v>3</v>
      </c>
      <c r="K51" s="169"/>
      <c r="L51" s="169"/>
      <c r="M51" s="169"/>
      <c r="N51" s="169"/>
      <c r="O51" s="169"/>
    </row>
    <row r="52" spans="1:15" s="117" customFormat="1" ht="28.5" customHeight="1">
      <c r="A52" s="179">
        <v>1</v>
      </c>
      <c r="B52" s="379" t="s">
        <v>342</v>
      </c>
      <c r="C52" s="380"/>
      <c r="D52" s="380"/>
      <c r="E52" s="380"/>
      <c r="F52" s="380"/>
      <c r="G52" s="380"/>
      <c r="H52" s="381"/>
      <c r="I52" s="231">
        <f>'ПФХД 2019'!E141</f>
        <v>0</v>
      </c>
      <c r="K52" s="169"/>
      <c r="L52" s="169"/>
      <c r="M52" s="169"/>
      <c r="N52" s="169"/>
      <c r="O52" s="169"/>
    </row>
    <row r="53" spans="1:15" s="117" customFormat="1" ht="12.75" customHeight="1">
      <c r="A53" s="382" t="s">
        <v>219</v>
      </c>
      <c r="B53" s="383"/>
      <c r="C53" s="383"/>
      <c r="D53" s="383"/>
      <c r="E53" s="383"/>
      <c r="F53" s="383"/>
      <c r="G53" s="383"/>
      <c r="H53" s="384"/>
      <c r="I53" s="145">
        <f>SUM(I52:I52)</f>
        <v>0</v>
      </c>
      <c r="K53" s="169"/>
      <c r="L53" s="169"/>
      <c r="M53" s="169"/>
      <c r="N53" s="169"/>
      <c r="O53" s="169"/>
    </row>
    <row r="54" spans="1:6" ht="15" customHeight="1">
      <c r="A54" s="121" t="s">
        <v>200</v>
      </c>
      <c r="B54" s="122"/>
      <c r="C54" s="394" t="s">
        <v>335</v>
      </c>
      <c r="D54" s="394"/>
      <c r="E54" s="394"/>
      <c r="F54" s="394"/>
    </row>
    <row r="55" ht="12.75">
      <c r="A55" s="119" t="s">
        <v>226</v>
      </c>
    </row>
    <row r="56" ht="3" customHeight="1"/>
    <row r="57" spans="1:7" ht="51">
      <c r="A57" s="137" t="s">
        <v>205</v>
      </c>
      <c r="B57" s="386" t="s">
        <v>221</v>
      </c>
      <c r="C57" s="387"/>
      <c r="D57" s="137" t="s">
        <v>227</v>
      </c>
      <c r="E57" s="137" t="s">
        <v>228</v>
      </c>
      <c r="F57" s="137" t="s">
        <v>229</v>
      </c>
      <c r="G57" s="126" t="s">
        <v>225</v>
      </c>
    </row>
    <row r="58" spans="1:7" ht="12.75">
      <c r="A58" s="127">
        <v>1</v>
      </c>
      <c r="B58" s="388">
        <v>2</v>
      </c>
      <c r="C58" s="389"/>
      <c r="D58" s="127">
        <v>3</v>
      </c>
      <c r="E58" s="127">
        <v>4</v>
      </c>
      <c r="F58" s="127">
        <v>5</v>
      </c>
      <c r="G58" s="128">
        <v>6</v>
      </c>
    </row>
    <row r="59" spans="1:7" ht="25.5" customHeight="1">
      <c r="A59" s="139" t="s">
        <v>133</v>
      </c>
      <c r="B59" s="390" t="s">
        <v>230</v>
      </c>
      <c r="C59" s="390"/>
      <c r="D59" s="141"/>
      <c r="E59" s="211"/>
      <c r="F59" s="229"/>
      <c r="G59" s="142">
        <f>'ПФХД 2019'!E142</f>
        <v>0</v>
      </c>
    </row>
    <row r="60" spans="1:15" s="119" customFormat="1" ht="12.75">
      <c r="A60" s="146"/>
      <c r="B60" s="377" t="s">
        <v>219</v>
      </c>
      <c r="C60" s="378"/>
      <c r="D60" s="144" t="s">
        <v>6</v>
      </c>
      <c r="E60" s="144" t="s">
        <v>6</v>
      </c>
      <c r="F60" s="144" t="s">
        <v>6</v>
      </c>
      <c r="G60" s="145">
        <f>G59</f>
        <v>0</v>
      </c>
      <c r="K60" s="224"/>
      <c r="L60" s="224"/>
      <c r="M60" s="224"/>
      <c r="N60" s="224"/>
      <c r="O60" s="224"/>
    </row>
    <row r="61" spans="1:10" ht="27" customHeight="1">
      <c r="A61" s="147" t="s">
        <v>200</v>
      </c>
      <c r="B61" s="125"/>
      <c r="C61" s="394" t="s">
        <v>231</v>
      </c>
      <c r="D61" s="394"/>
      <c r="E61" s="394"/>
      <c r="F61" s="394"/>
      <c r="G61" s="394"/>
      <c r="H61" s="148"/>
      <c r="I61" s="125"/>
      <c r="J61" s="125"/>
    </row>
    <row r="62" spans="1:10" ht="5.25" customHeight="1">
      <c r="A62" s="125"/>
      <c r="B62" s="125"/>
      <c r="C62" s="125"/>
      <c r="D62" s="125"/>
      <c r="E62" s="125"/>
      <c r="F62" s="210"/>
      <c r="G62" s="125"/>
      <c r="H62" s="125"/>
      <c r="I62" s="125"/>
      <c r="J62" s="125"/>
    </row>
    <row r="63" spans="1:10" ht="12.75">
      <c r="A63" s="369" t="s">
        <v>202</v>
      </c>
      <c r="B63" s="369"/>
      <c r="C63" s="369"/>
      <c r="D63" s="239" t="s">
        <v>203</v>
      </c>
      <c r="E63" s="148"/>
      <c r="F63" s="212"/>
      <c r="G63" s="148"/>
      <c r="H63" s="148"/>
      <c r="I63" s="148"/>
      <c r="J63" s="125"/>
    </row>
    <row r="64" spans="1:10" ht="39" customHeight="1">
      <c r="A64" s="402" t="s">
        <v>232</v>
      </c>
      <c r="B64" s="403"/>
      <c r="C64" s="403"/>
      <c r="D64" s="403"/>
      <c r="E64" s="403"/>
      <c r="F64" s="403"/>
      <c r="G64" s="403"/>
      <c r="H64" s="150"/>
      <c r="I64" s="150"/>
      <c r="J64" s="150"/>
    </row>
    <row r="65" ht="2.25" customHeight="1"/>
    <row r="66" spans="1:7" ht="42">
      <c r="A66" s="126" t="s">
        <v>205</v>
      </c>
      <c r="B66" s="386" t="s">
        <v>233</v>
      </c>
      <c r="C66" s="399"/>
      <c r="D66" s="399"/>
      <c r="E66" s="387"/>
      <c r="F66" s="151" t="s">
        <v>234</v>
      </c>
      <c r="G66" s="126" t="s">
        <v>235</v>
      </c>
    </row>
    <row r="67" spans="1:7" ht="10.5" customHeight="1">
      <c r="A67" s="128">
        <v>1</v>
      </c>
      <c r="B67" s="405">
        <v>2</v>
      </c>
      <c r="C67" s="405"/>
      <c r="D67" s="405"/>
      <c r="E67" s="405"/>
      <c r="F67" s="128">
        <v>3</v>
      </c>
      <c r="G67" s="128">
        <v>4</v>
      </c>
    </row>
    <row r="68" spans="1:11" ht="15.75" customHeight="1">
      <c r="A68" s="152"/>
      <c r="B68" s="401" t="s">
        <v>236</v>
      </c>
      <c r="C68" s="401"/>
      <c r="D68" s="401"/>
      <c r="E68" s="401"/>
      <c r="F68" s="153"/>
      <c r="G68" s="154">
        <f>G69+G72+G76</f>
        <v>7114950</v>
      </c>
      <c r="K68" s="222">
        <f>K74*22%</f>
        <v>5171936</v>
      </c>
    </row>
    <row r="69" spans="1:15" s="119" customFormat="1" ht="15.75" customHeight="1">
      <c r="A69" s="155" t="s">
        <v>133</v>
      </c>
      <c r="B69" s="401" t="s">
        <v>237</v>
      </c>
      <c r="C69" s="401"/>
      <c r="D69" s="401"/>
      <c r="E69" s="401"/>
      <c r="F69" s="156" t="s">
        <v>6</v>
      </c>
      <c r="G69" s="157">
        <f>G71</f>
        <v>5171936</v>
      </c>
      <c r="K69" s="222"/>
      <c r="L69" s="224"/>
      <c r="M69" s="224"/>
      <c r="N69" s="224"/>
      <c r="O69" s="224"/>
    </row>
    <row r="70" spans="1:11" ht="16.5" customHeight="1">
      <c r="A70" s="158"/>
      <c r="B70" s="406" t="s">
        <v>19</v>
      </c>
      <c r="C70" s="406"/>
      <c r="D70" s="406"/>
      <c r="E70" s="406"/>
      <c r="F70" s="159"/>
      <c r="G70" s="160"/>
      <c r="K70" s="222"/>
    </row>
    <row r="71" spans="1:11" ht="16.5" customHeight="1">
      <c r="A71" s="158" t="s">
        <v>238</v>
      </c>
      <c r="B71" s="406" t="s">
        <v>239</v>
      </c>
      <c r="C71" s="406"/>
      <c r="D71" s="406"/>
      <c r="E71" s="406"/>
      <c r="F71" s="161"/>
      <c r="G71" s="162">
        <f>K68</f>
        <v>5171936</v>
      </c>
      <c r="K71" s="222">
        <f>K74*2.9%</f>
        <v>681755.2</v>
      </c>
    </row>
    <row r="72" spans="1:11" ht="26.25" customHeight="1">
      <c r="A72" s="155" t="s">
        <v>134</v>
      </c>
      <c r="B72" s="401" t="s">
        <v>240</v>
      </c>
      <c r="C72" s="401"/>
      <c r="D72" s="401"/>
      <c r="E72" s="401"/>
      <c r="F72" s="163"/>
      <c r="G72" s="164">
        <f>G74+G75</f>
        <v>728772.7999999999</v>
      </c>
      <c r="K72" s="222">
        <f>K74*0.2%</f>
        <v>47017.6</v>
      </c>
    </row>
    <row r="73" spans="1:11" ht="14.25" customHeight="1">
      <c r="A73" s="158"/>
      <c r="B73" s="406" t="s">
        <v>19</v>
      </c>
      <c r="C73" s="406"/>
      <c r="D73" s="406"/>
      <c r="E73" s="406"/>
      <c r="F73" s="159"/>
      <c r="G73" s="160"/>
      <c r="K73" s="222">
        <f>K74*5.1%</f>
        <v>1198948.7999999998</v>
      </c>
    </row>
    <row r="74" spans="1:11" ht="30" customHeight="1">
      <c r="A74" s="158" t="s">
        <v>241</v>
      </c>
      <c r="B74" s="406" t="s">
        <v>242</v>
      </c>
      <c r="C74" s="406"/>
      <c r="D74" s="406"/>
      <c r="E74" s="406"/>
      <c r="F74" s="161"/>
      <c r="G74" s="162">
        <f>K71</f>
        <v>681755.2</v>
      </c>
      <c r="K74" s="222">
        <f>K21</f>
        <v>23508800</v>
      </c>
    </row>
    <row r="75" spans="1:11" ht="26.25" customHeight="1">
      <c r="A75" s="158" t="s">
        <v>243</v>
      </c>
      <c r="B75" s="406" t="s">
        <v>244</v>
      </c>
      <c r="C75" s="406"/>
      <c r="D75" s="406"/>
      <c r="E75" s="406"/>
      <c r="F75" s="161"/>
      <c r="G75" s="162">
        <f>K72</f>
        <v>47017.6</v>
      </c>
      <c r="K75" s="222"/>
    </row>
    <row r="76" spans="1:11" ht="27.75" customHeight="1">
      <c r="A76" s="155" t="s">
        <v>135</v>
      </c>
      <c r="B76" s="401" t="s">
        <v>245</v>
      </c>
      <c r="C76" s="401"/>
      <c r="D76" s="401"/>
      <c r="E76" s="401"/>
      <c r="F76" s="165"/>
      <c r="G76" s="166">
        <f>K73-K77</f>
        <v>1214241.2000000002</v>
      </c>
      <c r="K76" s="222">
        <f>'ПФХД 2019'!E138</f>
        <v>7114950</v>
      </c>
    </row>
    <row r="77" spans="1:12" ht="12.75">
      <c r="A77" s="167"/>
      <c r="B77" s="410" t="s">
        <v>219</v>
      </c>
      <c r="C77" s="410"/>
      <c r="D77" s="410"/>
      <c r="E77" s="410"/>
      <c r="F77" s="165" t="s">
        <v>6</v>
      </c>
      <c r="G77" s="168">
        <f>G68</f>
        <v>7114950</v>
      </c>
      <c r="K77" s="223">
        <f>K73+K72+K71+K68-K76</f>
        <v>-15292.400000000373</v>
      </c>
      <c r="L77" s="228">
        <f>G77-K76</f>
        <v>0</v>
      </c>
    </row>
    <row r="78" ht="2.25" customHeight="1">
      <c r="K78" s="226">
        <f>G74-K76</f>
        <v>-6433194.8</v>
      </c>
    </row>
    <row r="79" ht="11.25" customHeight="1"/>
    <row r="80" spans="1:10" ht="12.75">
      <c r="A80" s="393" t="s">
        <v>274</v>
      </c>
      <c r="B80" s="393"/>
      <c r="C80" s="393"/>
      <c r="D80" s="393"/>
      <c r="E80" s="393"/>
      <c r="F80" s="393"/>
      <c r="G80" s="393"/>
      <c r="H80" s="393"/>
      <c r="I80" s="393"/>
      <c r="J80" s="393"/>
    </row>
    <row r="81" spans="1:10" ht="12.75">
      <c r="A81" s="120"/>
      <c r="B81" s="120"/>
      <c r="C81" s="120"/>
      <c r="D81" s="120"/>
      <c r="E81" s="120"/>
      <c r="F81" s="120"/>
      <c r="G81" s="120"/>
      <c r="H81" s="120"/>
      <c r="I81" s="120"/>
      <c r="J81" s="120"/>
    </row>
    <row r="82" spans="1:15" ht="12.75">
      <c r="A82" s="191" t="s">
        <v>200</v>
      </c>
      <c r="C82" s="192" t="s">
        <v>262</v>
      </c>
      <c r="F82" s="193"/>
      <c r="K82" s="227"/>
      <c r="L82" s="227"/>
      <c r="M82" s="227"/>
      <c r="N82" s="227"/>
      <c r="O82" s="227"/>
    </row>
    <row r="83" spans="1:15" ht="12.75">
      <c r="A83" t="s">
        <v>202</v>
      </c>
      <c r="D83" s="237" t="s">
        <v>305</v>
      </c>
      <c r="F83" s="193"/>
      <c r="K83" s="227"/>
      <c r="L83" s="227"/>
      <c r="M83" s="227"/>
      <c r="N83" s="227"/>
      <c r="O83" s="227"/>
    </row>
    <row r="84" spans="1:15" ht="12.75">
      <c r="A84" s="191" t="s">
        <v>279</v>
      </c>
      <c r="F84" s="193"/>
      <c r="K84" s="227"/>
      <c r="L84" s="227"/>
      <c r="M84" s="227"/>
      <c r="N84" s="227"/>
      <c r="O84" s="227"/>
    </row>
    <row r="85" spans="1:15" ht="69" customHeight="1">
      <c r="A85" s="194" t="s">
        <v>205</v>
      </c>
      <c r="B85" s="423" t="s">
        <v>246</v>
      </c>
      <c r="C85" s="423"/>
      <c r="D85" s="423"/>
      <c r="E85" s="194" t="s">
        <v>276</v>
      </c>
      <c r="F85" s="194" t="s">
        <v>277</v>
      </c>
      <c r="G85" s="194" t="s">
        <v>281</v>
      </c>
      <c r="K85" s="227"/>
      <c r="L85" s="227"/>
      <c r="M85" s="227"/>
      <c r="N85" s="227"/>
      <c r="O85" s="227"/>
    </row>
    <row r="86" spans="1:15" ht="12.75">
      <c r="A86" s="195">
        <v>1</v>
      </c>
      <c r="B86" s="424">
        <v>2</v>
      </c>
      <c r="C86" s="424"/>
      <c r="D86" s="424"/>
      <c r="E86" s="195">
        <v>3</v>
      </c>
      <c r="F86" s="195">
        <v>4</v>
      </c>
      <c r="G86" s="195">
        <v>5</v>
      </c>
      <c r="K86" s="227"/>
      <c r="L86" s="227"/>
      <c r="M86" s="227"/>
      <c r="N86" s="227"/>
      <c r="O86" s="227"/>
    </row>
    <row r="87" spans="1:15" ht="30" customHeight="1">
      <c r="A87" s="196" t="s">
        <v>133</v>
      </c>
      <c r="B87" s="419" t="s">
        <v>275</v>
      </c>
      <c r="C87" s="420"/>
      <c r="D87" s="420"/>
      <c r="E87" s="207"/>
      <c r="F87" s="206"/>
      <c r="G87" s="198">
        <f>'ПФХД 2019'!E145</f>
        <v>0</v>
      </c>
      <c r="K87" s="227"/>
      <c r="L87" s="227"/>
      <c r="M87" s="227"/>
      <c r="N87" s="227"/>
      <c r="O87" s="227"/>
    </row>
    <row r="88" spans="1:15" ht="12.75">
      <c r="A88" s="421" t="s">
        <v>219</v>
      </c>
      <c r="B88" s="421"/>
      <c r="C88" s="421"/>
      <c r="D88" s="421"/>
      <c r="E88" s="199"/>
      <c r="F88" s="200" t="s">
        <v>6</v>
      </c>
      <c r="G88" s="201">
        <f>G87</f>
        <v>0</v>
      </c>
      <c r="K88" s="227"/>
      <c r="L88" s="227"/>
      <c r="M88" s="227"/>
      <c r="N88" s="227"/>
      <c r="O88" s="227"/>
    </row>
    <row r="89" spans="1:15" ht="12.75">
      <c r="A89" s="202"/>
      <c r="B89" s="202"/>
      <c r="C89" s="202"/>
      <c r="D89" s="202"/>
      <c r="E89" s="203"/>
      <c r="F89" s="204"/>
      <c r="G89" s="205"/>
      <c r="K89" s="227"/>
      <c r="L89" s="227"/>
      <c r="M89" s="227"/>
      <c r="N89" s="227"/>
      <c r="O89" s="227"/>
    </row>
    <row r="90" spans="1:15" ht="12.75">
      <c r="A90" s="191" t="s">
        <v>200</v>
      </c>
      <c r="C90" s="192" t="s">
        <v>273</v>
      </c>
      <c r="F90" s="193"/>
      <c r="K90" s="227"/>
      <c r="L90" s="227"/>
      <c r="M90" s="227"/>
      <c r="N90" s="227"/>
      <c r="O90" s="227"/>
    </row>
    <row r="91" spans="1:15" ht="12.75">
      <c r="A91" t="s">
        <v>202</v>
      </c>
      <c r="D91" s="237" t="s">
        <v>305</v>
      </c>
      <c r="F91" s="193"/>
      <c r="K91" s="227"/>
      <c r="L91" s="227"/>
      <c r="M91" s="227"/>
      <c r="N91" s="227"/>
      <c r="O91" s="227"/>
    </row>
    <row r="92" spans="1:15" ht="12.75">
      <c r="A92" s="191" t="s">
        <v>278</v>
      </c>
      <c r="F92" s="193"/>
      <c r="K92" s="227"/>
      <c r="L92" s="227"/>
      <c r="M92" s="227"/>
      <c r="N92" s="227"/>
      <c r="O92" s="227"/>
    </row>
    <row r="93" spans="1:15" ht="69" customHeight="1">
      <c r="A93" s="194" t="s">
        <v>205</v>
      </c>
      <c r="B93" s="423" t="s">
        <v>246</v>
      </c>
      <c r="C93" s="423"/>
      <c r="D93" s="423"/>
      <c r="E93" s="194" t="s">
        <v>276</v>
      </c>
      <c r="F93" s="194" t="s">
        <v>277</v>
      </c>
      <c r="G93" s="194" t="s">
        <v>281</v>
      </c>
      <c r="K93" s="227"/>
      <c r="L93" s="227"/>
      <c r="M93" s="227"/>
      <c r="N93" s="227"/>
      <c r="O93" s="227"/>
    </row>
    <row r="94" spans="1:15" ht="12.75">
      <c r="A94" s="195">
        <v>1</v>
      </c>
      <c r="B94" s="424">
        <v>2</v>
      </c>
      <c r="C94" s="424"/>
      <c r="D94" s="424"/>
      <c r="E94" s="195">
        <v>3</v>
      </c>
      <c r="F94" s="195">
        <v>4</v>
      </c>
      <c r="G94" s="195">
        <v>5</v>
      </c>
      <c r="K94" s="227"/>
      <c r="L94" s="227"/>
      <c r="M94" s="227"/>
      <c r="N94" s="227"/>
      <c r="O94" s="227"/>
    </row>
    <row r="95" spans="1:15" ht="30" customHeight="1">
      <c r="A95" s="196" t="s">
        <v>133</v>
      </c>
      <c r="B95" s="419" t="s">
        <v>280</v>
      </c>
      <c r="C95" s="420"/>
      <c r="D95" s="420"/>
      <c r="E95" s="197"/>
      <c r="F95" s="206"/>
      <c r="G95" s="198">
        <f>'ПФХД 2019'!E146</f>
        <v>0</v>
      </c>
      <c r="K95" s="227"/>
      <c r="L95" s="227"/>
      <c r="M95" s="227"/>
      <c r="N95" s="227"/>
      <c r="O95" s="227"/>
    </row>
    <row r="96" spans="1:15" ht="12.75">
      <c r="A96" s="421" t="s">
        <v>219</v>
      </c>
      <c r="B96" s="421"/>
      <c r="C96" s="421"/>
      <c r="D96" s="421"/>
      <c r="E96" s="199"/>
      <c r="F96" s="200" t="s">
        <v>6</v>
      </c>
      <c r="G96" s="201">
        <f>G95</f>
        <v>0</v>
      </c>
      <c r="K96" s="227"/>
      <c r="L96" s="227"/>
      <c r="M96" s="227"/>
      <c r="N96" s="227"/>
      <c r="O96" s="227"/>
    </row>
    <row r="97" spans="1:15" ht="12.75">
      <c r="A97" s="404"/>
      <c r="B97" s="404"/>
      <c r="C97" s="404"/>
      <c r="D97" s="404"/>
      <c r="E97" s="404"/>
      <c r="F97" s="404"/>
      <c r="G97" s="404"/>
      <c r="H97" s="404"/>
      <c r="I97" s="404"/>
      <c r="J97" s="404"/>
      <c r="K97" s="227"/>
      <c r="L97" s="227"/>
      <c r="M97" s="227"/>
      <c r="N97" s="227"/>
      <c r="O97" s="227"/>
    </row>
    <row r="98" spans="1:15" ht="12.75">
      <c r="A98" s="202"/>
      <c r="B98" s="202"/>
      <c r="C98" s="202"/>
      <c r="D98" s="202"/>
      <c r="E98" s="202"/>
      <c r="F98" s="202"/>
      <c r="G98" s="202"/>
      <c r="H98" s="202"/>
      <c r="I98" s="202"/>
      <c r="J98" s="202"/>
      <c r="K98" s="227"/>
      <c r="L98" s="227"/>
      <c r="M98" s="227"/>
      <c r="N98" s="227"/>
      <c r="O98" s="227"/>
    </row>
    <row r="99" spans="1:10" ht="12.75">
      <c r="A99" s="393" t="s">
        <v>264</v>
      </c>
      <c r="B99" s="393"/>
      <c r="C99" s="393"/>
      <c r="D99" s="393"/>
      <c r="E99" s="393"/>
      <c r="F99" s="393"/>
      <c r="G99" s="393"/>
      <c r="H99" s="393"/>
      <c r="I99" s="393"/>
      <c r="J99" s="393"/>
    </row>
    <row r="100" spans="1:3" ht="12.75">
      <c r="A100" s="119" t="s">
        <v>200</v>
      </c>
      <c r="C100" s="124" t="s">
        <v>346</v>
      </c>
    </row>
    <row r="101" spans="1:4" ht="12.75">
      <c r="A101" s="131" t="s">
        <v>202</v>
      </c>
      <c r="D101" s="236" t="s">
        <v>203</v>
      </c>
    </row>
    <row r="102" ht="12.75">
      <c r="A102" s="119" t="s">
        <v>265</v>
      </c>
    </row>
    <row r="103" spans="1:7" ht="61.5" customHeight="1">
      <c r="A103" s="126" t="s">
        <v>205</v>
      </c>
      <c r="B103" s="395" t="s">
        <v>246</v>
      </c>
      <c r="C103" s="395"/>
      <c r="D103" s="395"/>
      <c r="E103" s="126" t="s">
        <v>260</v>
      </c>
      <c r="F103" s="126" t="s">
        <v>261</v>
      </c>
      <c r="G103" s="126" t="s">
        <v>266</v>
      </c>
    </row>
    <row r="104" spans="1:15" s="117" customFormat="1" ht="12.75">
      <c r="A104" s="128">
        <v>1</v>
      </c>
      <c r="B104" s="405">
        <v>2</v>
      </c>
      <c r="C104" s="405"/>
      <c r="D104" s="405"/>
      <c r="E104" s="128">
        <v>3</v>
      </c>
      <c r="F104" s="128">
        <v>4</v>
      </c>
      <c r="G104" s="128">
        <v>5</v>
      </c>
      <c r="K104" s="169"/>
      <c r="L104" s="169"/>
      <c r="M104" s="169"/>
      <c r="N104" s="169"/>
      <c r="O104" s="169"/>
    </row>
    <row r="105" spans="1:7" ht="17.25" customHeight="1">
      <c r="A105" s="184" t="s">
        <v>133</v>
      </c>
      <c r="B105" s="414" t="s">
        <v>343</v>
      </c>
      <c r="C105" s="415"/>
      <c r="D105" s="415"/>
      <c r="E105" s="208">
        <f>G105/0.22*10</f>
        <v>7727272.727272727</v>
      </c>
      <c r="F105" s="161">
        <v>2.2</v>
      </c>
      <c r="G105" s="142">
        <f>'ПФХД 2019'!E150</f>
        <v>170000</v>
      </c>
    </row>
    <row r="106" spans="1:7" ht="12.75">
      <c r="A106" s="434" t="s">
        <v>219</v>
      </c>
      <c r="B106" s="434"/>
      <c r="C106" s="434"/>
      <c r="D106" s="434"/>
      <c r="E106" s="176"/>
      <c r="F106" s="156" t="s">
        <v>6</v>
      </c>
      <c r="G106" s="145">
        <f>G105</f>
        <v>170000</v>
      </c>
    </row>
    <row r="107" spans="1:5" ht="12.75">
      <c r="A107" s="185"/>
      <c r="B107" s="185"/>
      <c r="C107" s="186"/>
      <c r="D107" s="186"/>
      <c r="E107" s="186"/>
    </row>
    <row r="108" spans="1:3" ht="12.75">
      <c r="A108" s="119" t="s">
        <v>200</v>
      </c>
      <c r="C108" s="124" t="s">
        <v>347</v>
      </c>
    </row>
    <row r="109" spans="1:4" ht="12.75">
      <c r="A109" s="131" t="s">
        <v>202</v>
      </c>
      <c r="D109" s="119" t="s">
        <v>203</v>
      </c>
    </row>
    <row r="110" ht="12.75">
      <c r="A110" s="119" t="s">
        <v>267</v>
      </c>
    </row>
    <row r="111" spans="1:7" ht="25.5">
      <c r="A111" s="126" t="s">
        <v>205</v>
      </c>
      <c r="B111" s="386" t="s">
        <v>246</v>
      </c>
      <c r="C111" s="399"/>
      <c r="D111" s="399"/>
      <c r="E111" s="387"/>
      <c r="F111" s="126" t="s">
        <v>263</v>
      </c>
      <c r="G111" s="151" t="s">
        <v>282</v>
      </c>
    </row>
    <row r="112" spans="1:7" ht="12.75">
      <c r="A112" s="128">
        <v>1</v>
      </c>
      <c r="B112" s="388">
        <v>2</v>
      </c>
      <c r="C112" s="400"/>
      <c r="D112" s="400"/>
      <c r="E112" s="389"/>
      <c r="F112" s="128">
        <v>4</v>
      </c>
      <c r="G112" s="128">
        <v>5</v>
      </c>
    </row>
    <row r="113" spans="1:7" ht="30.75" customHeight="1">
      <c r="A113" s="158" t="s">
        <v>133</v>
      </c>
      <c r="B113" s="373" t="s">
        <v>344</v>
      </c>
      <c r="C113" s="374"/>
      <c r="D113" s="374"/>
      <c r="E113" s="375"/>
      <c r="F113" s="161"/>
      <c r="G113" s="142">
        <f>'ПФХД 2019'!E151</f>
        <v>0</v>
      </c>
    </row>
    <row r="114" spans="1:15" s="119" customFormat="1" ht="12.75">
      <c r="A114" s="382" t="s">
        <v>219</v>
      </c>
      <c r="B114" s="383"/>
      <c r="C114" s="383"/>
      <c r="D114" s="383"/>
      <c r="E114" s="384"/>
      <c r="F114" s="156" t="s">
        <v>6</v>
      </c>
      <c r="G114" s="145">
        <f>G113</f>
        <v>0</v>
      </c>
      <c r="K114" s="224"/>
      <c r="L114" s="224"/>
      <c r="M114" s="224"/>
      <c r="N114" s="224"/>
      <c r="O114" s="224"/>
    </row>
    <row r="115" ht="9.75" customHeight="1"/>
    <row r="116" spans="1:3" ht="12.75">
      <c r="A116" s="119" t="s">
        <v>200</v>
      </c>
      <c r="C116" s="124" t="s">
        <v>349</v>
      </c>
    </row>
    <row r="117" spans="1:4" ht="12.75">
      <c r="A117" s="131" t="s">
        <v>202</v>
      </c>
      <c r="D117" s="119" t="s">
        <v>203</v>
      </c>
    </row>
    <row r="118" ht="12.75">
      <c r="A118" s="119" t="s">
        <v>268</v>
      </c>
    </row>
    <row r="119" spans="1:7" ht="25.5">
      <c r="A119" s="126" t="s">
        <v>205</v>
      </c>
      <c r="B119" s="386" t="s">
        <v>246</v>
      </c>
      <c r="C119" s="399"/>
      <c r="D119" s="399"/>
      <c r="E119" s="387"/>
      <c r="F119" s="126" t="s">
        <v>263</v>
      </c>
      <c r="G119" s="151" t="s">
        <v>282</v>
      </c>
    </row>
    <row r="120" spans="1:15" s="117" customFormat="1" ht="12.75">
      <c r="A120" s="128">
        <v>1</v>
      </c>
      <c r="B120" s="388">
        <v>2</v>
      </c>
      <c r="C120" s="400"/>
      <c r="D120" s="400"/>
      <c r="E120" s="389"/>
      <c r="F120" s="128">
        <v>4</v>
      </c>
      <c r="G120" s="128">
        <v>5</v>
      </c>
      <c r="K120" s="169"/>
      <c r="L120" s="169"/>
      <c r="M120" s="169"/>
      <c r="N120" s="169"/>
      <c r="O120" s="169"/>
    </row>
    <row r="121" spans="1:7" ht="32.25" customHeight="1">
      <c r="A121" s="158" t="s">
        <v>133</v>
      </c>
      <c r="B121" s="373" t="s">
        <v>283</v>
      </c>
      <c r="C121" s="374"/>
      <c r="D121" s="374"/>
      <c r="E121" s="375"/>
      <c r="F121" s="161"/>
      <c r="G121" s="142">
        <f>'ПФХД 2019'!E152</f>
        <v>0</v>
      </c>
    </row>
    <row r="122" spans="1:7" ht="12.75">
      <c r="A122" s="382" t="s">
        <v>219</v>
      </c>
      <c r="B122" s="383"/>
      <c r="C122" s="383"/>
      <c r="D122" s="383"/>
      <c r="E122" s="384"/>
      <c r="F122" s="156" t="s">
        <v>6</v>
      </c>
      <c r="G122" s="145">
        <f>G121</f>
        <v>0</v>
      </c>
    </row>
    <row r="123" ht="5.25" customHeight="1"/>
    <row r="124" spans="1:3" ht="12.75">
      <c r="A124" s="119" t="s">
        <v>200</v>
      </c>
      <c r="C124" s="124" t="s">
        <v>345</v>
      </c>
    </row>
    <row r="125" spans="1:4" ht="12.75">
      <c r="A125" s="131" t="s">
        <v>202</v>
      </c>
      <c r="D125" s="236" t="s">
        <v>203</v>
      </c>
    </row>
    <row r="126" ht="12.75">
      <c r="A126" s="119" t="s">
        <v>350</v>
      </c>
    </row>
    <row r="127" spans="1:7" ht="61.5" customHeight="1">
      <c r="A127" s="126" t="s">
        <v>205</v>
      </c>
      <c r="B127" s="395" t="s">
        <v>246</v>
      </c>
      <c r="C127" s="395"/>
      <c r="D127" s="395"/>
      <c r="E127" s="126" t="s">
        <v>260</v>
      </c>
      <c r="F127" s="126" t="s">
        <v>261</v>
      </c>
      <c r="G127" s="126" t="s">
        <v>266</v>
      </c>
    </row>
    <row r="128" spans="1:15" s="117" customFormat="1" ht="12.75">
      <c r="A128" s="128">
        <v>1</v>
      </c>
      <c r="B128" s="405">
        <v>2</v>
      </c>
      <c r="C128" s="405"/>
      <c r="D128" s="405"/>
      <c r="E128" s="128">
        <v>3</v>
      </c>
      <c r="F128" s="128">
        <v>4</v>
      </c>
      <c r="G128" s="128">
        <v>5</v>
      </c>
      <c r="K128" s="169"/>
      <c r="L128" s="169"/>
      <c r="M128" s="169"/>
      <c r="N128" s="169"/>
      <c r="O128" s="169"/>
    </row>
    <row r="129" spans="1:7" ht="27.75" customHeight="1">
      <c r="A129" s="184" t="s">
        <v>133</v>
      </c>
      <c r="B129" s="414" t="s">
        <v>348</v>
      </c>
      <c r="C129" s="415"/>
      <c r="D129" s="415"/>
      <c r="E129" s="208"/>
      <c r="F129" s="161"/>
      <c r="G129" s="142">
        <f>'ПФХД 2019'!E149</f>
        <v>0</v>
      </c>
    </row>
    <row r="130" spans="1:7" ht="12.75">
      <c r="A130" s="434" t="s">
        <v>219</v>
      </c>
      <c r="B130" s="434"/>
      <c r="C130" s="434"/>
      <c r="D130" s="434"/>
      <c r="E130" s="176"/>
      <c r="F130" s="156" t="s">
        <v>6</v>
      </c>
      <c r="G130" s="145">
        <f>G129</f>
        <v>0</v>
      </c>
    </row>
    <row r="131" ht="5.25" customHeight="1"/>
    <row r="132" spans="1:10" ht="21.75" customHeight="1">
      <c r="A132" s="393" t="s">
        <v>292</v>
      </c>
      <c r="B132" s="393"/>
      <c r="C132" s="393"/>
      <c r="D132" s="393"/>
      <c r="E132" s="393"/>
      <c r="F132" s="393"/>
      <c r="G132" s="393"/>
      <c r="H132" s="393"/>
      <c r="I132" s="393"/>
      <c r="J132" s="393"/>
    </row>
    <row r="134" spans="1:7" ht="12.75">
      <c r="A134" s="191" t="s">
        <v>200</v>
      </c>
      <c r="B134"/>
      <c r="C134" s="192"/>
      <c r="D134"/>
      <c r="E134"/>
      <c r="F134" s="193"/>
      <c r="G134"/>
    </row>
    <row r="135" spans="1:7" ht="12.75">
      <c r="A135" t="s">
        <v>202</v>
      </c>
      <c r="B135"/>
      <c r="C135"/>
      <c r="D135" s="191" t="s">
        <v>203</v>
      </c>
      <c r="E135"/>
      <c r="F135" s="193"/>
      <c r="G135"/>
    </row>
    <row r="136" spans="1:7" ht="38.25">
      <c r="A136" s="194" t="s">
        <v>205</v>
      </c>
      <c r="B136" s="423" t="s">
        <v>246</v>
      </c>
      <c r="C136" s="423"/>
      <c r="D136" s="423"/>
      <c r="E136" s="194" t="s">
        <v>276</v>
      </c>
      <c r="F136" s="194" t="s">
        <v>277</v>
      </c>
      <c r="G136" s="194" t="s">
        <v>293</v>
      </c>
    </row>
    <row r="137" spans="1:7" ht="12.75">
      <c r="A137" s="195">
        <v>1</v>
      </c>
      <c r="B137" s="424">
        <v>2</v>
      </c>
      <c r="C137" s="424"/>
      <c r="D137" s="424"/>
      <c r="E137" s="195">
        <v>3</v>
      </c>
      <c r="F137" s="195">
        <v>4</v>
      </c>
      <c r="G137" s="195">
        <v>5</v>
      </c>
    </row>
    <row r="138" spans="1:7" ht="12.75">
      <c r="A138" s="196" t="s">
        <v>133</v>
      </c>
      <c r="B138" s="419"/>
      <c r="C138" s="420"/>
      <c r="D138" s="420"/>
      <c r="E138" s="207"/>
      <c r="F138" s="206"/>
      <c r="G138" s="198"/>
    </row>
    <row r="139" spans="1:7" ht="12.75">
      <c r="A139" s="421" t="s">
        <v>219</v>
      </c>
      <c r="B139" s="421"/>
      <c r="C139" s="421"/>
      <c r="D139" s="421"/>
      <c r="E139" s="199"/>
      <c r="F139" s="200" t="s">
        <v>6</v>
      </c>
      <c r="G139" s="201">
        <f>G138</f>
        <v>0</v>
      </c>
    </row>
    <row r="141" spans="1:10" ht="12.75">
      <c r="A141" s="393" t="s">
        <v>294</v>
      </c>
      <c r="B141" s="393"/>
      <c r="C141" s="393"/>
      <c r="D141" s="393"/>
      <c r="E141" s="393"/>
      <c r="F141" s="393"/>
      <c r="G141" s="393"/>
      <c r="H141" s="393"/>
      <c r="I141" s="393"/>
      <c r="J141" s="393"/>
    </row>
    <row r="143" spans="1:7" ht="12.75">
      <c r="A143" s="191" t="s">
        <v>200</v>
      </c>
      <c r="B143"/>
      <c r="C143" s="192"/>
      <c r="D143"/>
      <c r="E143"/>
      <c r="F143" s="193"/>
      <c r="G143"/>
    </row>
    <row r="144" spans="1:7" ht="12.75">
      <c r="A144" t="s">
        <v>202</v>
      </c>
      <c r="B144"/>
      <c r="C144"/>
      <c r="D144" s="191" t="s">
        <v>203</v>
      </c>
      <c r="E144"/>
      <c r="F144" s="193"/>
      <c r="G144"/>
    </row>
    <row r="145" spans="1:7" ht="38.25">
      <c r="A145" s="194" t="s">
        <v>205</v>
      </c>
      <c r="B145" s="423" t="s">
        <v>246</v>
      </c>
      <c r="C145" s="423"/>
      <c r="D145" s="423"/>
      <c r="E145" s="194" t="s">
        <v>276</v>
      </c>
      <c r="F145" s="194" t="s">
        <v>277</v>
      </c>
      <c r="G145" s="194" t="s">
        <v>293</v>
      </c>
    </row>
    <row r="146" spans="1:7" ht="12.75">
      <c r="A146" s="195">
        <v>1</v>
      </c>
      <c r="B146" s="424">
        <v>2</v>
      </c>
      <c r="C146" s="424"/>
      <c r="D146" s="424"/>
      <c r="E146" s="195">
        <v>3</v>
      </c>
      <c r="F146" s="195">
        <v>4</v>
      </c>
      <c r="G146" s="195">
        <v>5</v>
      </c>
    </row>
    <row r="147" spans="1:7" ht="12.75">
      <c r="A147" s="196" t="s">
        <v>133</v>
      </c>
      <c r="B147" s="419"/>
      <c r="C147" s="420"/>
      <c r="D147" s="420"/>
      <c r="E147" s="207"/>
      <c r="F147" s="206"/>
      <c r="G147" s="198"/>
    </row>
    <row r="148" spans="1:7" ht="12.75">
      <c r="A148" s="421" t="s">
        <v>219</v>
      </c>
      <c r="B148" s="421"/>
      <c r="C148" s="421"/>
      <c r="D148" s="421"/>
      <c r="E148" s="199"/>
      <c r="F148" s="200" t="s">
        <v>6</v>
      </c>
      <c r="G148" s="201">
        <f>G147</f>
        <v>0</v>
      </c>
    </row>
    <row r="149" ht="6.75" customHeight="1" hidden="1"/>
    <row r="150" spans="1:10" ht="11.25" customHeight="1">
      <c r="A150" s="393" t="s">
        <v>285</v>
      </c>
      <c r="B150" s="393"/>
      <c r="C150" s="393"/>
      <c r="D150" s="393"/>
      <c r="E150" s="393"/>
      <c r="F150" s="393"/>
      <c r="G150" s="393"/>
      <c r="H150" s="393"/>
      <c r="I150" s="393"/>
      <c r="J150" s="393"/>
    </row>
    <row r="151" spans="1:10" ht="11.25" customHeight="1">
      <c r="A151" s="120"/>
      <c r="B151" s="120"/>
      <c r="C151" s="120"/>
      <c r="D151" s="120"/>
      <c r="E151" s="120"/>
      <c r="F151" s="120"/>
      <c r="G151" s="120"/>
      <c r="H151" s="120"/>
      <c r="I151" s="120"/>
      <c r="J151" s="120"/>
    </row>
    <row r="152" spans="1:3" ht="14.25">
      <c r="A152" s="170" t="s">
        <v>200</v>
      </c>
      <c r="C152" s="171">
        <v>244</v>
      </c>
    </row>
    <row r="153" spans="1:4" ht="14.25" customHeight="1">
      <c r="A153" s="131" t="s">
        <v>202</v>
      </c>
      <c r="D153" s="119" t="s">
        <v>203</v>
      </c>
    </row>
    <row r="154" ht="12.75">
      <c r="A154" s="119" t="s">
        <v>286</v>
      </c>
    </row>
    <row r="155" spans="1:8" ht="43.5" customHeight="1">
      <c r="A155" s="126" t="s">
        <v>205</v>
      </c>
      <c r="B155" s="386" t="s">
        <v>246</v>
      </c>
      <c r="C155" s="399"/>
      <c r="D155" s="387"/>
      <c r="E155" s="126" t="s">
        <v>247</v>
      </c>
      <c r="F155" s="126" t="s">
        <v>248</v>
      </c>
      <c r="G155" s="126" t="s">
        <v>249</v>
      </c>
      <c r="H155" s="151" t="s">
        <v>225</v>
      </c>
    </row>
    <row r="156" spans="1:8" ht="12.75">
      <c r="A156" s="128">
        <v>1</v>
      </c>
      <c r="B156" s="388">
        <v>2</v>
      </c>
      <c r="C156" s="400"/>
      <c r="D156" s="389"/>
      <c r="E156" s="128">
        <v>3</v>
      </c>
      <c r="F156" s="128">
        <v>4</v>
      </c>
      <c r="G156" s="128">
        <v>5</v>
      </c>
      <c r="H156" s="128">
        <v>6</v>
      </c>
    </row>
    <row r="157" spans="1:8" ht="12.75">
      <c r="A157" s="158" t="s">
        <v>133</v>
      </c>
      <c r="B157" s="373" t="s">
        <v>295</v>
      </c>
      <c r="C157" s="432"/>
      <c r="D157" s="433"/>
      <c r="E157" s="172"/>
      <c r="F157" s="161">
        <v>12</v>
      </c>
      <c r="G157" s="257">
        <f>H157/F157</f>
        <v>2916.6666666666665</v>
      </c>
      <c r="H157" s="142">
        <f>'ПФХД 2019'!E160</f>
        <v>35000</v>
      </c>
    </row>
    <row r="158" spans="1:8" ht="12.75">
      <c r="A158" s="376" t="s">
        <v>250</v>
      </c>
      <c r="B158" s="377"/>
      <c r="C158" s="377"/>
      <c r="D158" s="378"/>
      <c r="E158" s="156" t="s">
        <v>6</v>
      </c>
      <c r="F158" s="156" t="s">
        <v>6</v>
      </c>
      <c r="G158" s="156" t="s">
        <v>6</v>
      </c>
      <c r="H158" s="145">
        <f>SUM(H157:H157)</f>
        <v>35000</v>
      </c>
    </row>
    <row r="159" ht="11.25" customHeight="1"/>
    <row r="160" ht="13.5" customHeight="1">
      <c r="A160" s="119" t="s">
        <v>284</v>
      </c>
    </row>
    <row r="161" spans="1:9" ht="38.25">
      <c r="A161" s="126" t="s">
        <v>205</v>
      </c>
      <c r="B161" s="386" t="s">
        <v>246</v>
      </c>
      <c r="C161" s="399"/>
      <c r="D161" s="387"/>
      <c r="E161" s="126" t="s">
        <v>251</v>
      </c>
      <c r="F161" s="126" t="s">
        <v>252</v>
      </c>
      <c r="G161" s="126" t="s">
        <v>253</v>
      </c>
      <c r="I161" s="230"/>
    </row>
    <row r="162" spans="1:7" ht="12.75">
      <c r="A162" s="128">
        <v>1</v>
      </c>
      <c r="B162" s="388">
        <v>2</v>
      </c>
      <c r="C162" s="400"/>
      <c r="D162" s="389"/>
      <c r="E162" s="128">
        <v>3</v>
      </c>
      <c r="F162" s="128">
        <v>4</v>
      </c>
      <c r="G162" s="128">
        <v>5</v>
      </c>
    </row>
    <row r="163" spans="1:7" ht="21" customHeight="1">
      <c r="A163" s="158" t="s">
        <v>133</v>
      </c>
      <c r="B163" s="373" t="s">
        <v>254</v>
      </c>
      <c r="C163" s="374"/>
      <c r="D163" s="375"/>
      <c r="E163" s="161"/>
      <c r="F163" s="162"/>
      <c r="G163" s="142">
        <f>'ПФХД 2019'!E161</f>
        <v>0</v>
      </c>
    </row>
    <row r="164" spans="1:7" ht="14.25" customHeight="1">
      <c r="A164" s="376" t="s">
        <v>219</v>
      </c>
      <c r="B164" s="377"/>
      <c r="C164" s="377"/>
      <c r="D164" s="378"/>
      <c r="E164" s="156" t="s">
        <v>6</v>
      </c>
      <c r="F164" s="156" t="s">
        <v>6</v>
      </c>
      <c r="G164" s="145">
        <f>SUM(G163:G163)</f>
        <v>0</v>
      </c>
    </row>
    <row r="165" ht="7.5" customHeight="1"/>
    <row r="166" ht="12.75" customHeight="1">
      <c r="A166" s="119" t="s">
        <v>287</v>
      </c>
    </row>
    <row r="167" spans="1:8" ht="38.25">
      <c r="A167" s="126" t="s">
        <v>205</v>
      </c>
      <c r="B167" s="395" t="s">
        <v>16</v>
      </c>
      <c r="C167" s="395"/>
      <c r="D167" s="395"/>
      <c r="E167" s="126" t="s">
        <v>255</v>
      </c>
      <c r="F167" s="126" t="s">
        <v>256</v>
      </c>
      <c r="G167" s="126" t="s">
        <v>257</v>
      </c>
      <c r="H167" s="126" t="s">
        <v>258</v>
      </c>
    </row>
    <row r="168" spans="1:8" ht="12.75">
      <c r="A168" s="128">
        <v>1</v>
      </c>
      <c r="B168" s="405">
        <v>2</v>
      </c>
      <c r="C168" s="405"/>
      <c r="D168" s="405"/>
      <c r="E168" s="128">
        <v>4</v>
      </c>
      <c r="F168" s="128">
        <v>5</v>
      </c>
      <c r="G168" s="128">
        <v>6</v>
      </c>
      <c r="H168" s="128">
        <v>6</v>
      </c>
    </row>
    <row r="169" spans="1:11" ht="12.75">
      <c r="A169" s="161">
        <v>1</v>
      </c>
      <c r="B169" s="427" t="s">
        <v>296</v>
      </c>
      <c r="C169" s="430"/>
      <c r="D169" s="431"/>
      <c r="E169" s="232">
        <f>H169/F169</f>
        <v>171818.18181818182</v>
      </c>
      <c r="F169" s="213">
        <v>5.5</v>
      </c>
      <c r="G169" s="173"/>
      <c r="H169" s="174">
        <v>945000</v>
      </c>
      <c r="K169" s="190">
        <f>H169-L174</f>
        <v>945000</v>
      </c>
    </row>
    <row r="170" spans="1:8" ht="12.75">
      <c r="A170" s="161">
        <v>2</v>
      </c>
      <c r="B170" s="427" t="s">
        <v>297</v>
      </c>
      <c r="C170" s="428"/>
      <c r="D170" s="429"/>
      <c r="E170" s="232">
        <f>H170/F170</f>
        <v>657.8947368421053</v>
      </c>
      <c r="F170" s="213">
        <v>1520</v>
      </c>
      <c r="G170" s="173"/>
      <c r="H170" s="174">
        <v>1000000</v>
      </c>
    </row>
    <row r="171" spans="1:11" ht="12.75">
      <c r="A171" s="161">
        <v>3</v>
      </c>
      <c r="B171" s="427" t="s">
        <v>298</v>
      </c>
      <c r="C171" s="428"/>
      <c r="D171" s="429"/>
      <c r="E171" s="232">
        <f>H171/F171</f>
        <v>10213.152360925253</v>
      </c>
      <c r="F171" s="213">
        <v>16.7392</v>
      </c>
      <c r="G171" s="173"/>
      <c r="H171" s="174">
        <f>K172-H173</f>
        <v>170960</v>
      </c>
      <c r="K171" s="234">
        <v>390000</v>
      </c>
    </row>
    <row r="172" spans="1:11" ht="12.75">
      <c r="A172" s="161">
        <v>4</v>
      </c>
      <c r="B172" s="427" t="s">
        <v>299</v>
      </c>
      <c r="C172" s="428"/>
      <c r="D172" s="429"/>
      <c r="E172" s="232">
        <f>H172/F172</f>
        <v>10978.991596638656</v>
      </c>
      <c r="F172" s="213">
        <v>19.04</v>
      </c>
      <c r="G172" s="173"/>
      <c r="H172" s="174">
        <f>K173</f>
        <v>209040</v>
      </c>
      <c r="K172" s="235">
        <f>K171*0.464</f>
        <v>180960</v>
      </c>
    </row>
    <row r="173" spans="1:11" ht="12.75">
      <c r="A173" s="161">
        <v>5</v>
      </c>
      <c r="B173" s="427" t="s">
        <v>300</v>
      </c>
      <c r="C173" s="428"/>
      <c r="D173" s="429"/>
      <c r="E173" s="232">
        <v>59.9466</v>
      </c>
      <c r="F173" s="213">
        <v>427.16</v>
      </c>
      <c r="G173" s="173"/>
      <c r="H173" s="174">
        <v>10000</v>
      </c>
      <c r="K173" s="235">
        <f>K171-K172</f>
        <v>209040</v>
      </c>
    </row>
    <row r="174" spans="1:12" ht="12.75">
      <c r="A174" s="434" t="s">
        <v>219</v>
      </c>
      <c r="B174" s="434"/>
      <c r="C174" s="434"/>
      <c r="D174" s="434"/>
      <c r="E174" s="156" t="s">
        <v>6</v>
      </c>
      <c r="F174" s="156" t="s">
        <v>6</v>
      </c>
      <c r="G174" s="156" t="s">
        <v>6</v>
      </c>
      <c r="H174" s="145">
        <f>SUM(H169:H173)</f>
        <v>2335000</v>
      </c>
      <c r="K174" s="190">
        <f>'ПФХД 2019'!E162</f>
        <v>2335000</v>
      </c>
      <c r="L174" s="228">
        <f>H174-K174</f>
        <v>0</v>
      </c>
    </row>
    <row r="175" spans="1:8" ht="12.75">
      <c r="A175" s="177"/>
      <c r="B175" s="177"/>
      <c r="C175" s="177"/>
      <c r="D175" s="177"/>
      <c r="E175" s="181"/>
      <c r="F175" s="181"/>
      <c r="G175" s="181"/>
      <c r="H175" s="182"/>
    </row>
    <row r="176" spans="1:15" ht="12.75">
      <c r="A176" s="191" t="s">
        <v>288</v>
      </c>
      <c r="K176" s="227"/>
      <c r="L176" s="227"/>
      <c r="M176" s="227"/>
      <c r="N176" s="227"/>
      <c r="O176" s="227"/>
    </row>
    <row r="177" spans="1:15" ht="37.5" customHeight="1">
      <c r="A177" s="194" t="s">
        <v>205</v>
      </c>
      <c r="B177" s="423" t="s">
        <v>246</v>
      </c>
      <c r="C177" s="423"/>
      <c r="D177" s="423"/>
      <c r="E177" s="194" t="s">
        <v>263</v>
      </c>
      <c r="F177" s="214" t="s">
        <v>301</v>
      </c>
      <c r="G177" s="194" t="s">
        <v>302</v>
      </c>
      <c r="H177" s="216"/>
      <c r="I177" s="233"/>
      <c r="K177" s="227"/>
      <c r="L177" s="227"/>
      <c r="M177" s="227"/>
      <c r="N177" s="227"/>
      <c r="O177" s="227"/>
    </row>
    <row r="178" spans="1:15" ht="12.75">
      <c r="A178" s="195">
        <v>1</v>
      </c>
      <c r="B178" s="424">
        <v>2</v>
      </c>
      <c r="C178" s="424"/>
      <c r="D178" s="424"/>
      <c r="E178" s="195">
        <v>3</v>
      </c>
      <c r="F178" s="215">
        <v>4</v>
      </c>
      <c r="G178" s="195">
        <v>5</v>
      </c>
      <c r="H178" s="217"/>
      <c r="K178" s="227"/>
      <c r="L178" s="227"/>
      <c r="M178" s="227"/>
      <c r="N178" s="227"/>
      <c r="O178" s="227"/>
    </row>
    <row r="179" spans="1:15" ht="12.75">
      <c r="A179" s="196" t="s">
        <v>133</v>
      </c>
      <c r="B179" s="419" t="s">
        <v>303</v>
      </c>
      <c r="C179" s="420"/>
      <c r="D179" s="420"/>
      <c r="E179" s="207"/>
      <c r="F179" s="219"/>
      <c r="G179" s="198">
        <f>'ПФХД 2019'!E163</f>
        <v>0</v>
      </c>
      <c r="H179" s="218"/>
      <c r="K179" s="227"/>
      <c r="L179" s="227"/>
      <c r="M179" s="227"/>
      <c r="N179" s="227"/>
      <c r="O179" s="227"/>
    </row>
    <row r="180" spans="1:15" ht="12.75">
      <c r="A180" s="421" t="s">
        <v>219</v>
      </c>
      <c r="B180" s="421"/>
      <c r="C180" s="421"/>
      <c r="D180" s="421"/>
      <c r="E180" s="199"/>
      <c r="F180" s="220" t="s">
        <v>6</v>
      </c>
      <c r="G180" s="201">
        <f>G179</f>
        <v>0</v>
      </c>
      <c r="H180" s="205"/>
      <c r="K180" s="227"/>
      <c r="L180" s="227"/>
      <c r="M180" s="227"/>
      <c r="N180" s="227"/>
      <c r="O180" s="227"/>
    </row>
    <row r="182" ht="12.75">
      <c r="A182" s="119" t="s">
        <v>289</v>
      </c>
    </row>
    <row r="183" spans="1:7" ht="12.75">
      <c r="A183" t="s">
        <v>202</v>
      </c>
      <c r="B183"/>
      <c r="C183"/>
      <c r="D183" s="191" t="s">
        <v>203</v>
      </c>
      <c r="E183"/>
      <c r="F183" s="193"/>
      <c r="G183"/>
    </row>
    <row r="184" spans="1:9" ht="38.25" customHeight="1">
      <c r="A184" s="175" t="s">
        <v>205</v>
      </c>
      <c r="B184" s="407" t="s">
        <v>16</v>
      </c>
      <c r="C184" s="408"/>
      <c r="D184" s="408"/>
      <c r="E184" s="408"/>
      <c r="F184" s="408"/>
      <c r="G184" s="408"/>
      <c r="H184" s="409"/>
      <c r="I184" s="175" t="s">
        <v>259</v>
      </c>
    </row>
    <row r="185" spans="1:9" ht="12.75" customHeight="1">
      <c r="A185" s="128">
        <v>1</v>
      </c>
      <c r="B185" s="388">
        <v>2</v>
      </c>
      <c r="C185" s="400"/>
      <c r="D185" s="400"/>
      <c r="E185" s="400"/>
      <c r="F185" s="400"/>
      <c r="G185" s="400"/>
      <c r="H185" s="389"/>
      <c r="I185" s="128">
        <v>3</v>
      </c>
    </row>
    <row r="186" spans="1:9" ht="152.25" customHeight="1">
      <c r="A186" s="179">
        <v>1</v>
      </c>
      <c r="B186" s="379" t="s">
        <v>307</v>
      </c>
      <c r="C186" s="380"/>
      <c r="D186" s="380"/>
      <c r="E186" s="380"/>
      <c r="F186" s="380"/>
      <c r="G186" s="380"/>
      <c r="H186" s="381"/>
      <c r="I186" s="231">
        <f>'ПФХД 2019'!E164</f>
        <v>39000</v>
      </c>
    </row>
    <row r="187" spans="1:9" ht="12.75">
      <c r="A187" s="382" t="s">
        <v>219</v>
      </c>
      <c r="B187" s="383"/>
      <c r="C187" s="383"/>
      <c r="D187" s="383"/>
      <c r="E187" s="383"/>
      <c r="F187" s="383"/>
      <c r="G187" s="383"/>
      <c r="H187" s="384"/>
      <c r="I187" s="145">
        <f>SUM(I186:I186)</f>
        <v>39000</v>
      </c>
    </row>
    <row r="188" ht="7.5" customHeight="1"/>
    <row r="189" ht="16.5" customHeight="1">
      <c r="A189" s="119" t="s">
        <v>309</v>
      </c>
    </row>
    <row r="190" spans="1:7" ht="12" customHeight="1">
      <c r="A190" t="s">
        <v>202</v>
      </c>
      <c r="B190"/>
      <c r="C190"/>
      <c r="D190" s="191" t="s">
        <v>308</v>
      </c>
      <c r="E190"/>
      <c r="F190" s="193"/>
      <c r="G190"/>
    </row>
    <row r="191" spans="1:9" ht="38.25">
      <c r="A191" s="175" t="s">
        <v>205</v>
      </c>
      <c r="B191" s="407" t="s">
        <v>16</v>
      </c>
      <c r="C191" s="408"/>
      <c r="D191" s="408"/>
      <c r="E191" s="408"/>
      <c r="F191" s="408"/>
      <c r="G191" s="408"/>
      <c r="H191" s="409"/>
      <c r="I191" s="175" t="s">
        <v>259</v>
      </c>
    </row>
    <row r="192" spans="1:9" ht="11.25" customHeight="1">
      <c r="A192" s="128">
        <v>1</v>
      </c>
      <c r="B192" s="388">
        <v>2</v>
      </c>
      <c r="C192" s="400"/>
      <c r="D192" s="400"/>
      <c r="E192" s="400"/>
      <c r="F192" s="400"/>
      <c r="G192" s="400"/>
      <c r="H192" s="389"/>
      <c r="I192" s="128">
        <v>3</v>
      </c>
    </row>
    <row r="193" spans="1:9" ht="12.75" customHeight="1">
      <c r="A193" s="179">
        <v>1</v>
      </c>
      <c r="B193" s="379" t="s">
        <v>310</v>
      </c>
      <c r="C193" s="380"/>
      <c r="D193" s="380"/>
      <c r="E193" s="380"/>
      <c r="F193" s="380"/>
      <c r="G193" s="380"/>
      <c r="H193" s="381"/>
      <c r="I193" s="231">
        <f>'ПФХД 2019'!F164</f>
        <v>0</v>
      </c>
    </row>
    <row r="194" spans="1:15" s="117" customFormat="1" ht="12.75" customHeight="1">
      <c r="A194" s="382" t="s">
        <v>219</v>
      </c>
      <c r="B194" s="383"/>
      <c r="C194" s="383"/>
      <c r="D194" s="383"/>
      <c r="E194" s="383"/>
      <c r="F194" s="383"/>
      <c r="G194" s="383"/>
      <c r="H194" s="384"/>
      <c r="I194" s="145">
        <f>SUM(I193:I193)</f>
        <v>0</v>
      </c>
      <c r="K194" s="169"/>
      <c r="L194" s="169"/>
      <c r="M194" s="169"/>
      <c r="N194" s="169"/>
      <c r="O194" s="169"/>
    </row>
    <row r="195" spans="1:15" s="117" customFormat="1" ht="12.75" customHeight="1">
      <c r="A195" s="131"/>
      <c r="B195" s="131"/>
      <c r="C195" s="131"/>
      <c r="D195" s="131"/>
      <c r="E195" s="131"/>
      <c r="G195" s="131"/>
      <c r="H195" s="131"/>
      <c r="I195" s="131"/>
      <c r="K195" s="169"/>
      <c r="L195" s="169"/>
      <c r="M195" s="169"/>
      <c r="N195" s="169"/>
      <c r="O195" s="169"/>
    </row>
    <row r="196" spans="1:15" s="117" customFormat="1" ht="12.75" customHeight="1">
      <c r="A196" s="119" t="s">
        <v>312</v>
      </c>
      <c r="B196" s="131"/>
      <c r="C196" s="131"/>
      <c r="D196" s="131"/>
      <c r="E196" s="131"/>
      <c r="G196" s="131"/>
      <c r="H196" s="131"/>
      <c r="I196" s="131"/>
      <c r="K196" s="169"/>
      <c r="L196" s="169"/>
      <c r="M196" s="169"/>
      <c r="N196" s="169"/>
      <c r="O196" s="169"/>
    </row>
    <row r="197" spans="1:15" s="117" customFormat="1" ht="12.75" customHeight="1">
      <c r="A197" t="s">
        <v>202</v>
      </c>
      <c r="B197"/>
      <c r="C197"/>
      <c r="D197" s="191" t="s">
        <v>203</v>
      </c>
      <c r="E197"/>
      <c r="F197" s="193"/>
      <c r="G197"/>
      <c r="H197" s="131"/>
      <c r="I197" s="131"/>
      <c r="K197" s="169"/>
      <c r="L197" s="169"/>
      <c r="M197" s="169"/>
      <c r="N197" s="169"/>
      <c r="O197" s="169"/>
    </row>
    <row r="198" spans="1:15" s="117" customFormat="1" ht="12.75" customHeight="1">
      <c r="A198" s="175" t="s">
        <v>205</v>
      </c>
      <c r="B198" s="407" t="s">
        <v>16</v>
      </c>
      <c r="C198" s="408"/>
      <c r="D198" s="408"/>
      <c r="E198" s="408"/>
      <c r="F198" s="408"/>
      <c r="G198" s="408"/>
      <c r="H198" s="409"/>
      <c r="I198" s="175" t="s">
        <v>259</v>
      </c>
      <c r="K198" s="169"/>
      <c r="L198" s="169"/>
      <c r="M198" s="169"/>
      <c r="N198" s="169"/>
      <c r="O198" s="169"/>
    </row>
    <row r="199" spans="1:15" s="117" customFormat="1" ht="12.75" customHeight="1">
      <c r="A199" s="128">
        <v>1</v>
      </c>
      <c r="B199" s="388">
        <v>2</v>
      </c>
      <c r="C199" s="400"/>
      <c r="D199" s="400"/>
      <c r="E199" s="400"/>
      <c r="F199" s="400"/>
      <c r="G199" s="400"/>
      <c r="H199" s="389"/>
      <c r="I199" s="128">
        <v>3</v>
      </c>
      <c r="K199" s="169"/>
      <c r="L199" s="169"/>
      <c r="M199" s="169"/>
      <c r="N199" s="169"/>
      <c r="O199" s="169"/>
    </row>
    <row r="200" spans="1:15" s="117" customFormat="1" ht="78" customHeight="1">
      <c r="A200" s="179">
        <v>1</v>
      </c>
      <c r="B200" s="379" t="s">
        <v>351</v>
      </c>
      <c r="C200" s="380"/>
      <c r="D200" s="380"/>
      <c r="E200" s="380"/>
      <c r="F200" s="380"/>
      <c r="G200" s="380"/>
      <c r="H200" s="381"/>
      <c r="I200" s="231">
        <f>'ПФХД 2019'!E165</f>
        <v>168389.2</v>
      </c>
      <c r="K200" s="169"/>
      <c r="L200" s="169"/>
      <c r="M200" s="169"/>
      <c r="N200" s="169"/>
      <c r="O200" s="169"/>
    </row>
    <row r="201" spans="1:15" s="117" customFormat="1" ht="12.75" customHeight="1">
      <c r="A201" s="382" t="s">
        <v>219</v>
      </c>
      <c r="B201" s="383"/>
      <c r="C201" s="383"/>
      <c r="D201" s="383"/>
      <c r="E201" s="383"/>
      <c r="F201" s="383"/>
      <c r="G201" s="383"/>
      <c r="H201" s="384"/>
      <c r="I201" s="145">
        <f>SUM(I200:I200)</f>
        <v>168389.2</v>
      </c>
      <c r="K201" s="169"/>
      <c r="L201" s="169"/>
      <c r="M201" s="169"/>
      <c r="N201" s="169"/>
      <c r="O201" s="169"/>
    </row>
    <row r="202" spans="1:15" s="117" customFormat="1" ht="12.75" customHeight="1">
      <c r="A202" s="177"/>
      <c r="B202" s="177"/>
      <c r="C202" s="177"/>
      <c r="D202" s="177"/>
      <c r="E202" s="177"/>
      <c r="F202" s="177"/>
      <c r="G202" s="177"/>
      <c r="H202" s="177"/>
      <c r="I202" s="182"/>
      <c r="K202" s="169"/>
      <c r="L202" s="169"/>
      <c r="M202" s="169"/>
      <c r="N202" s="169"/>
      <c r="O202" s="169"/>
    </row>
    <row r="203" spans="1:15" s="117" customFormat="1" ht="12.75" customHeight="1">
      <c r="A203" s="125" t="s">
        <v>313</v>
      </c>
      <c r="B203" s="131"/>
      <c r="C203" s="131"/>
      <c r="D203" s="131"/>
      <c r="E203" s="131"/>
      <c r="F203" s="177"/>
      <c r="G203" s="177"/>
      <c r="H203" s="177"/>
      <c r="I203" s="182"/>
      <c r="K203" s="169"/>
      <c r="L203" s="169"/>
      <c r="M203" s="169"/>
      <c r="N203" s="169"/>
      <c r="O203" s="169"/>
    </row>
    <row r="204" spans="1:7" ht="15" customHeight="1">
      <c r="A204" t="s">
        <v>202</v>
      </c>
      <c r="B204"/>
      <c r="C204"/>
      <c r="D204" s="191" t="s">
        <v>308</v>
      </c>
      <c r="E204"/>
      <c r="F204" s="193"/>
      <c r="G204"/>
    </row>
    <row r="205" spans="1:9" ht="38.25">
      <c r="A205" s="175" t="s">
        <v>205</v>
      </c>
      <c r="B205" s="407" t="s">
        <v>16</v>
      </c>
      <c r="C205" s="408"/>
      <c r="D205" s="408"/>
      <c r="E205" s="408"/>
      <c r="F205" s="408"/>
      <c r="G205" s="408"/>
      <c r="H205" s="409"/>
      <c r="I205" s="175" t="s">
        <v>259</v>
      </c>
    </row>
    <row r="206" spans="1:9" ht="13.5" customHeight="1">
      <c r="A206" s="128">
        <v>1</v>
      </c>
      <c r="B206" s="388">
        <v>2</v>
      </c>
      <c r="C206" s="400"/>
      <c r="D206" s="400"/>
      <c r="E206" s="400"/>
      <c r="F206" s="400"/>
      <c r="G206" s="400"/>
      <c r="H206" s="389"/>
      <c r="I206" s="128">
        <v>3</v>
      </c>
    </row>
    <row r="207" spans="1:9" ht="39" customHeight="1">
      <c r="A207" s="179">
        <v>1</v>
      </c>
      <c r="B207" s="379" t="s">
        <v>311</v>
      </c>
      <c r="C207" s="380"/>
      <c r="D207" s="380"/>
      <c r="E207" s="380"/>
      <c r="F207" s="380"/>
      <c r="G207" s="380"/>
      <c r="H207" s="381"/>
      <c r="I207" s="231">
        <f>'ПФХД 2019'!F165</f>
        <v>405000</v>
      </c>
    </row>
    <row r="208" spans="1:9" ht="12.75">
      <c r="A208" s="382" t="s">
        <v>219</v>
      </c>
      <c r="B208" s="383"/>
      <c r="C208" s="383"/>
      <c r="D208" s="383"/>
      <c r="E208" s="383"/>
      <c r="F208" s="383"/>
      <c r="G208" s="383"/>
      <c r="H208" s="384"/>
      <c r="I208" s="145">
        <f>SUM(I207:I207)</f>
        <v>405000</v>
      </c>
    </row>
    <row r="211" spans="1:10" ht="12.75">
      <c r="A211" s="119" t="s">
        <v>200</v>
      </c>
      <c r="C211" s="124" t="s">
        <v>352</v>
      </c>
      <c r="J211" s="240"/>
    </row>
    <row r="212" spans="1:4" ht="12.75">
      <c r="A212" s="131" t="s">
        <v>202</v>
      </c>
      <c r="D212" s="119" t="s">
        <v>308</v>
      </c>
    </row>
    <row r="213" ht="12.75">
      <c r="A213" s="119" t="s">
        <v>290</v>
      </c>
    </row>
    <row r="214" spans="1:7" ht="25.5">
      <c r="A214" s="175" t="s">
        <v>205</v>
      </c>
      <c r="B214" s="407" t="s">
        <v>246</v>
      </c>
      <c r="C214" s="408"/>
      <c r="D214" s="408"/>
      <c r="E214" s="409"/>
      <c r="F214" s="175" t="s">
        <v>263</v>
      </c>
      <c r="G214" s="175" t="s">
        <v>282</v>
      </c>
    </row>
    <row r="215" spans="1:7" ht="12.75">
      <c r="A215" s="128">
        <v>1</v>
      </c>
      <c r="B215" s="388">
        <v>2</v>
      </c>
      <c r="C215" s="400"/>
      <c r="D215" s="400"/>
      <c r="E215" s="389"/>
      <c r="F215" s="128">
        <v>3</v>
      </c>
      <c r="G215" s="128">
        <v>4</v>
      </c>
    </row>
    <row r="216" spans="1:7" ht="12.75">
      <c r="A216" s="128">
        <v>1</v>
      </c>
      <c r="B216" s="411" t="s">
        <v>353</v>
      </c>
      <c r="C216" s="412"/>
      <c r="D216" s="412"/>
      <c r="E216" s="413"/>
      <c r="F216" s="128"/>
      <c r="G216" s="242">
        <f>'ПФХД 2019'!F166</f>
        <v>0</v>
      </c>
    </row>
    <row r="217" spans="1:7" ht="12.75">
      <c r="A217" s="382" t="s">
        <v>219</v>
      </c>
      <c r="B217" s="383"/>
      <c r="C217" s="383"/>
      <c r="D217" s="383"/>
      <c r="E217" s="384"/>
      <c r="F217" s="156" t="s">
        <v>6</v>
      </c>
      <c r="G217" s="145">
        <f>SUM(G216:G216)</f>
        <v>0</v>
      </c>
    </row>
    <row r="219" spans="1:9" ht="12.75">
      <c r="A219" s="240" t="s">
        <v>306</v>
      </c>
      <c r="B219" s="240"/>
      <c r="C219" s="240"/>
      <c r="D219" s="240"/>
      <c r="E219" s="240"/>
      <c r="F219" s="240"/>
      <c r="G219" s="240"/>
      <c r="H219" s="240"/>
      <c r="I219" s="240"/>
    </row>
    <row r="220" ht="14.25" customHeight="1">
      <c r="A220" s="119" t="s">
        <v>291</v>
      </c>
    </row>
    <row r="221" spans="1:8" ht="25.5">
      <c r="A221" s="178" t="s">
        <v>205</v>
      </c>
      <c r="B221" s="386" t="s">
        <v>246</v>
      </c>
      <c r="C221" s="399"/>
      <c r="D221" s="399"/>
      <c r="E221" s="399"/>
      <c r="F221" s="399"/>
      <c r="G221" s="387"/>
      <c r="H221" s="178" t="s">
        <v>314</v>
      </c>
    </row>
    <row r="222" spans="1:8" ht="12.75">
      <c r="A222" s="128">
        <v>1</v>
      </c>
      <c r="B222" s="388">
        <v>2</v>
      </c>
      <c r="C222" s="400"/>
      <c r="D222" s="400"/>
      <c r="E222" s="400"/>
      <c r="F222" s="400"/>
      <c r="G222" s="389"/>
      <c r="H222" s="128">
        <v>3</v>
      </c>
    </row>
    <row r="223" spans="1:8" ht="128.25" customHeight="1">
      <c r="A223" s="221">
        <v>1</v>
      </c>
      <c r="B223" s="416" t="s">
        <v>315</v>
      </c>
      <c r="C223" s="417"/>
      <c r="D223" s="417"/>
      <c r="E223" s="417"/>
      <c r="F223" s="417"/>
      <c r="G223" s="418"/>
      <c r="H223" s="231">
        <f>'ПФХД 2019'!F168</f>
        <v>372000</v>
      </c>
    </row>
    <row r="224" spans="1:15" s="117" customFormat="1" ht="12.75">
      <c r="A224" s="382" t="s">
        <v>219</v>
      </c>
      <c r="B224" s="383"/>
      <c r="C224" s="383"/>
      <c r="D224" s="383"/>
      <c r="E224" s="383"/>
      <c r="F224" s="383"/>
      <c r="G224" s="384"/>
      <c r="H224" s="145">
        <f>SUM(H223:H223)</f>
        <v>372000</v>
      </c>
      <c r="I224" s="131"/>
      <c r="K224" s="190"/>
      <c r="L224" s="190"/>
      <c r="M224" s="169"/>
      <c r="N224" s="169"/>
      <c r="O224" s="169"/>
    </row>
    <row r="225" spans="1:15" s="117" customFormat="1" ht="12.75">
      <c r="A225" s="131"/>
      <c r="B225" s="131"/>
      <c r="C225" s="131"/>
      <c r="D225" s="131"/>
      <c r="E225" s="131"/>
      <c r="G225" s="131"/>
      <c r="H225" s="131"/>
      <c r="I225" s="131"/>
      <c r="K225" s="169"/>
      <c r="L225" s="169"/>
      <c r="M225" s="169"/>
      <c r="N225" s="169"/>
      <c r="O225" s="169"/>
    </row>
    <row r="226" spans="1:15" s="117" customFormat="1" ht="12.75">
      <c r="A226" s="119" t="s">
        <v>357</v>
      </c>
      <c r="B226" s="131"/>
      <c r="C226" s="131"/>
      <c r="D226" s="131"/>
      <c r="E226" s="131"/>
      <c r="G226" s="131"/>
      <c r="H226" s="131"/>
      <c r="I226" s="131"/>
      <c r="K226" s="169"/>
      <c r="L226" s="169"/>
      <c r="M226" s="169"/>
      <c r="N226" s="169"/>
      <c r="O226" s="169"/>
    </row>
    <row r="227" spans="1:15" s="117" customFormat="1" ht="12.75">
      <c r="A227" t="s">
        <v>202</v>
      </c>
      <c r="B227"/>
      <c r="C227"/>
      <c r="D227" s="191" t="s">
        <v>203</v>
      </c>
      <c r="E227"/>
      <c r="F227" s="193"/>
      <c r="G227"/>
      <c r="H227" s="131"/>
      <c r="I227" s="131"/>
      <c r="K227" s="169"/>
      <c r="L227" s="169"/>
      <c r="M227" s="169"/>
      <c r="N227" s="169"/>
      <c r="O227" s="169"/>
    </row>
    <row r="228" spans="1:15" s="119" customFormat="1" ht="22.5" customHeight="1">
      <c r="A228" s="178" t="s">
        <v>205</v>
      </c>
      <c r="B228" s="386" t="s">
        <v>246</v>
      </c>
      <c r="C228" s="399"/>
      <c r="D228" s="399"/>
      <c r="E228" s="399"/>
      <c r="F228" s="399"/>
      <c r="G228" s="387"/>
      <c r="H228" s="178" t="s">
        <v>314</v>
      </c>
      <c r="I228" s="131"/>
      <c r="K228" s="224"/>
      <c r="L228" s="224"/>
      <c r="M228" s="224"/>
      <c r="N228" s="224"/>
      <c r="O228" s="224"/>
    </row>
    <row r="229" spans="1:15" s="119" customFormat="1" ht="13.5" customHeight="1">
      <c r="A229" s="128">
        <v>1</v>
      </c>
      <c r="B229" s="388">
        <v>2</v>
      </c>
      <c r="C229" s="400"/>
      <c r="D229" s="400"/>
      <c r="E229" s="400"/>
      <c r="F229" s="400"/>
      <c r="G229" s="389"/>
      <c r="H229" s="128">
        <v>3</v>
      </c>
      <c r="I229" s="117"/>
      <c r="K229" s="224"/>
      <c r="L229" s="224"/>
      <c r="M229" s="224"/>
      <c r="N229" s="224"/>
      <c r="O229" s="224"/>
    </row>
    <row r="230" spans="1:15" s="119" customFormat="1" ht="105" customHeight="1">
      <c r="A230" s="221">
        <v>1</v>
      </c>
      <c r="B230" s="416" t="s">
        <v>316</v>
      </c>
      <c r="C230" s="417"/>
      <c r="D230" s="417"/>
      <c r="E230" s="417"/>
      <c r="F230" s="417"/>
      <c r="G230" s="418"/>
      <c r="H230" s="231">
        <f>'ПФХД 2019'!E170</f>
        <v>81455.4</v>
      </c>
      <c r="I230" s="117"/>
      <c r="K230" s="224"/>
      <c r="L230" s="224"/>
      <c r="M230" s="224"/>
      <c r="N230" s="224"/>
      <c r="O230" s="224"/>
    </row>
    <row r="231" spans="1:12" ht="12.75">
      <c r="A231" s="382" t="s">
        <v>219</v>
      </c>
      <c r="B231" s="383"/>
      <c r="C231" s="383"/>
      <c r="D231" s="383"/>
      <c r="E231" s="383"/>
      <c r="F231" s="383"/>
      <c r="G231" s="384"/>
      <c r="H231" s="145">
        <f>SUM(H230:H230)</f>
        <v>81455.4</v>
      </c>
      <c r="I231" s="119"/>
      <c r="K231" s="224"/>
      <c r="L231" s="224"/>
    </row>
    <row r="232" spans="1:9" ht="12.75">
      <c r="A232" s="180"/>
      <c r="B232" s="180"/>
      <c r="C232" s="180"/>
      <c r="D232" s="180"/>
      <c r="E232" s="180"/>
      <c r="F232" s="181"/>
      <c r="G232" s="181"/>
      <c r="H232" s="182"/>
      <c r="I232" s="183"/>
    </row>
    <row r="233" spans="1:9" ht="12.75">
      <c r="A233" s="119" t="s">
        <v>358</v>
      </c>
      <c r="I233" s="183"/>
    </row>
    <row r="234" spans="1:9" ht="12.75">
      <c r="A234" t="s">
        <v>202</v>
      </c>
      <c r="B234"/>
      <c r="C234"/>
      <c r="D234" s="191" t="s">
        <v>308</v>
      </c>
      <c r="E234"/>
      <c r="F234" s="193"/>
      <c r="G234"/>
      <c r="I234" s="183"/>
    </row>
    <row r="235" spans="1:9" ht="25.5">
      <c r="A235" s="178" t="s">
        <v>205</v>
      </c>
      <c r="B235" s="386" t="s">
        <v>246</v>
      </c>
      <c r="C235" s="399"/>
      <c r="D235" s="399"/>
      <c r="E235" s="399"/>
      <c r="F235" s="399"/>
      <c r="G235" s="387"/>
      <c r="H235" s="178" t="s">
        <v>314</v>
      </c>
      <c r="I235" s="183"/>
    </row>
    <row r="236" spans="1:9" ht="12.75">
      <c r="A236" s="128">
        <v>1</v>
      </c>
      <c r="B236" s="388">
        <v>2</v>
      </c>
      <c r="C236" s="400"/>
      <c r="D236" s="400"/>
      <c r="E236" s="400"/>
      <c r="F236" s="400"/>
      <c r="G236" s="389"/>
      <c r="H236" s="128">
        <v>3</v>
      </c>
      <c r="I236" s="241"/>
    </row>
    <row r="237" spans="1:9" ht="27" customHeight="1">
      <c r="A237" s="221">
        <v>1</v>
      </c>
      <c r="B237" s="416" t="s">
        <v>317</v>
      </c>
      <c r="C237" s="417"/>
      <c r="D237" s="417"/>
      <c r="E237" s="417"/>
      <c r="F237" s="417"/>
      <c r="G237" s="418"/>
      <c r="H237" s="242">
        <f>'ПФХД 2019'!F170</f>
        <v>0</v>
      </c>
      <c r="I237" s="241"/>
    </row>
    <row r="238" spans="1:8" ht="12.75">
      <c r="A238" s="382" t="s">
        <v>219</v>
      </c>
      <c r="B238" s="383"/>
      <c r="C238" s="383"/>
      <c r="D238" s="383"/>
      <c r="E238" s="383"/>
      <c r="F238" s="383"/>
      <c r="G238" s="384"/>
      <c r="H238" s="145">
        <f>SUM(H237:H237)</f>
        <v>0</v>
      </c>
    </row>
    <row r="239" spans="1:8" ht="12.75">
      <c r="A239" s="180"/>
      <c r="B239" s="180"/>
      <c r="C239" s="180"/>
      <c r="D239" s="180"/>
      <c r="E239" s="180"/>
      <c r="F239" s="181"/>
      <c r="G239" s="181"/>
      <c r="H239" s="182"/>
    </row>
    <row r="240" spans="1:10" ht="12.75">
      <c r="A240" s="119" t="s">
        <v>200</v>
      </c>
      <c r="C240" s="124" t="s">
        <v>355</v>
      </c>
      <c r="J240" s="240"/>
    </row>
    <row r="241" spans="1:4" ht="12.75">
      <c r="A241" s="131" t="s">
        <v>202</v>
      </c>
      <c r="D241" s="119" t="s">
        <v>304</v>
      </c>
    </row>
    <row r="242" ht="12.75">
      <c r="A242" s="119" t="s">
        <v>290</v>
      </c>
    </row>
    <row r="243" spans="1:7" ht="25.5">
      <c r="A243" s="175" t="s">
        <v>205</v>
      </c>
      <c r="B243" s="407" t="s">
        <v>246</v>
      </c>
      <c r="C243" s="408"/>
      <c r="D243" s="408"/>
      <c r="E243" s="409"/>
      <c r="F243" s="175" t="s">
        <v>263</v>
      </c>
      <c r="G243" s="175" t="s">
        <v>282</v>
      </c>
    </row>
    <row r="244" spans="1:7" ht="12.75">
      <c r="A244" s="128">
        <v>1</v>
      </c>
      <c r="B244" s="388">
        <v>2</v>
      </c>
      <c r="C244" s="400"/>
      <c r="D244" s="400"/>
      <c r="E244" s="389"/>
      <c r="F244" s="128">
        <v>3</v>
      </c>
      <c r="G244" s="128">
        <v>4</v>
      </c>
    </row>
    <row r="245" spans="1:7" ht="12.75">
      <c r="A245" s="128">
        <v>1</v>
      </c>
      <c r="B245" s="411" t="s">
        <v>356</v>
      </c>
      <c r="C245" s="412"/>
      <c r="D245" s="412"/>
      <c r="E245" s="413"/>
      <c r="F245" s="128"/>
      <c r="G245" s="242">
        <f>'ПФХД 2019'!E171</f>
        <v>19955.4</v>
      </c>
    </row>
    <row r="246" spans="1:7" ht="12.75">
      <c r="A246" s="382" t="s">
        <v>219</v>
      </c>
      <c r="B246" s="383"/>
      <c r="C246" s="383"/>
      <c r="D246" s="383"/>
      <c r="E246" s="384"/>
      <c r="F246" s="156" t="s">
        <v>6</v>
      </c>
      <c r="G246" s="145">
        <f>SUM(G245:G245)</f>
        <v>19955.4</v>
      </c>
    </row>
    <row r="247" spans="1:8" ht="12.75">
      <c r="A247" s="180"/>
      <c r="B247" s="180"/>
      <c r="C247" s="180"/>
      <c r="D247" s="180"/>
      <c r="E247" s="180"/>
      <c r="F247" s="181"/>
      <c r="G247" s="181"/>
      <c r="H247" s="182"/>
    </row>
    <row r="248" spans="1:8" ht="12.75">
      <c r="A248" s="180"/>
      <c r="B248" s="180"/>
      <c r="C248" s="425" t="s">
        <v>269</v>
      </c>
      <c r="D248" s="425"/>
      <c r="E248" s="425"/>
      <c r="F248" s="426"/>
      <c r="G248" s="426"/>
      <c r="H248" s="187" t="s">
        <v>270</v>
      </c>
    </row>
    <row r="249" spans="1:8" ht="12.75">
      <c r="A249" s="180"/>
      <c r="B249" s="180"/>
      <c r="C249" s="180"/>
      <c r="D249" s="180"/>
      <c r="E249" s="180"/>
      <c r="F249" s="422" t="s">
        <v>271</v>
      </c>
      <c r="G249" s="422"/>
      <c r="H249" s="189" t="s">
        <v>272</v>
      </c>
    </row>
    <row r="250" spans="1:8" ht="12.75">
      <c r="A250" s="180"/>
      <c r="B250" s="180"/>
      <c r="C250" s="180"/>
      <c r="D250" s="180"/>
      <c r="E250" s="180"/>
      <c r="F250" s="188"/>
      <c r="G250" s="188"/>
      <c r="H250" s="189"/>
    </row>
    <row r="251" spans="1:11" ht="12.75">
      <c r="A251" s="149"/>
      <c r="B251" s="149"/>
      <c r="C251" s="149"/>
      <c r="D251" s="149"/>
      <c r="E251" s="149"/>
      <c r="J251" s="190">
        <f>J21+G38+G60+G77+G88+G96+G106+G114+G122+G139+G148+H158+G164+H174+G180+I187+I201+I208+G217+H224+H231+I194+H238+G29+G246+G130+I53+G46</f>
        <v>34299850</v>
      </c>
      <c r="K251" s="190">
        <f>'ПФХД 2019'!E123+'ПФХД 2019'!F123</f>
        <v>34299850</v>
      </c>
    </row>
    <row r="252" ht="12.75">
      <c r="K252" s="190">
        <f>K251-J251</f>
        <v>0</v>
      </c>
    </row>
  </sheetData>
  <sheetProtection/>
  <mergeCells count="155">
    <mergeCell ref="B245:E245"/>
    <mergeCell ref="A246:E246"/>
    <mergeCell ref="C23:F23"/>
    <mergeCell ref="B26:C26"/>
    <mergeCell ref="B27:C27"/>
    <mergeCell ref="B28:C28"/>
    <mergeCell ref="B29:C29"/>
    <mergeCell ref="A53:H53"/>
    <mergeCell ref="C48:F48"/>
    <mergeCell ref="B127:D127"/>
    <mergeCell ref="B128:D128"/>
    <mergeCell ref="B129:D129"/>
    <mergeCell ref="A130:D130"/>
    <mergeCell ref="C41:F41"/>
    <mergeCell ref="B50:H50"/>
    <mergeCell ref="B51:H51"/>
    <mergeCell ref="B52:H52"/>
    <mergeCell ref="A122:E122"/>
    <mergeCell ref="A106:D106"/>
    <mergeCell ref="A80:J80"/>
    <mergeCell ref="B244:E244"/>
    <mergeCell ref="B172:D172"/>
    <mergeCell ref="A217:E217"/>
    <mergeCell ref="B178:D178"/>
    <mergeCell ref="B179:D179"/>
    <mergeCell ref="A174:D174"/>
    <mergeCell ref="B173:D173"/>
    <mergeCell ref="B206:H206"/>
    <mergeCell ref="B228:G228"/>
    <mergeCell ref="B230:G230"/>
    <mergeCell ref="B171:D171"/>
    <mergeCell ref="B145:D145"/>
    <mergeCell ref="B146:D146"/>
    <mergeCell ref="B169:D169"/>
    <mergeCell ref="A164:D164"/>
    <mergeCell ref="B243:E243"/>
    <mergeCell ref="B157:D157"/>
    <mergeCell ref="B161:D161"/>
    <mergeCell ref="B162:D162"/>
    <mergeCell ref="B163:D163"/>
    <mergeCell ref="A132:J132"/>
    <mergeCell ref="B136:D136"/>
    <mergeCell ref="B137:D137"/>
    <mergeCell ref="B138:D138"/>
    <mergeCell ref="B170:D170"/>
    <mergeCell ref="B236:G236"/>
    <mergeCell ref="A150:J150"/>
    <mergeCell ref="B177:D177"/>
    <mergeCell ref="B147:D147"/>
    <mergeCell ref="A148:D148"/>
    <mergeCell ref="B155:D155"/>
    <mergeCell ref="B156:D156"/>
    <mergeCell ref="C248:E248"/>
    <mergeCell ref="F248:G248"/>
    <mergeCell ref="A180:D180"/>
    <mergeCell ref="B111:E111"/>
    <mergeCell ref="B112:E112"/>
    <mergeCell ref="B113:E113"/>
    <mergeCell ref="A114:E114"/>
    <mergeCell ref="B119:E119"/>
    <mergeCell ref="B120:E120"/>
    <mergeCell ref="B121:E121"/>
    <mergeCell ref="B222:G222"/>
    <mergeCell ref="F249:G249"/>
    <mergeCell ref="B85:D85"/>
    <mergeCell ref="B86:D86"/>
    <mergeCell ref="B87:D87"/>
    <mergeCell ref="A88:D88"/>
    <mergeCell ref="B93:D93"/>
    <mergeCell ref="B94:D94"/>
    <mergeCell ref="B95:D95"/>
    <mergeCell ref="A96:D96"/>
    <mergeCell ref="B198:H198"/>
    <mergeCell ref="B237:G237"/>
    <mergeCell ref="A238:G238"/>
    <mergeCell ref="A139:D139"/>
    <mergeCell ref="A141:J141"/>
    <mergeCell ref="B207:H207"/>
    <mergeCell ref="A208:H208"/>
    <mergeCell ref="B229:G229"/>
    <mergeCell ref="B221:G221"/>
    <mergeCell ref="B192:H192"/>
    <mergeCell ref="B223:G223"/>
    <mergeCell ref="A224:G224"/>
    <mergeCell ref="B235:G235"/>
    <mergeCell ref="A231:G231"/>
    <mergeCell ref="B184:H184"/>
    <mergeCell ref="B185:H185"/>
    <mergeCell ref="B214:E214"/>
    <mergeCell ref="B215:E215"/>
    <mergeCell ref="B216:E216"/>
    <mergeCell ref="B105:D105"/>
    <mergeCell ref="B199:H199"/>
    <mergeCell ref="B200:H200"/>
    <mergeCell ref="A201:H201"/>
    <mergeCell ref="B205:H205"/>
    <mergeCell ref="B167:D167"/>
    <mergeCell ref="B168:D168"/>
    <mergeCell ref="B186:H186"/>
    <mergeCell ref="A187:H187"/>
    <mergeCell ref="B191:H191"/>
    <mergeCell ref="B73:E73"/>
    <mergeCell ref="B74:E74"/>
    <mergeCell ref="B75:E75"/>
    <mergeCell ref="B76:E76"/>
    <mergeCell ref="B77:E77"/>
    <mergeCell ref="A158:D158"/>
    <mergeCell ref="A97:J97"/>
    <mergeCell ref="A99:J99"/>
    <mergeCell ref="B103:D103"/>
    <mergeCell ref="B104:D104"/>
    <mergeCell ref="B67:E67"/>
    <mergeCell ref="B68:E68"/>
    <mergeCell ref="B69:E69"/>
    <mergeCell ref="B70:E70"/>
    <mergeCell ref="B71:E71"/>
    <mergeCell ref="B72:E72"/>
    <mergeCell ref="B59:C59"/>
    <mergeCell ref="B60:C60"/>
    <mergeCell ref="C61:G61"/>
    <mergeCell ref="A63:C63"/>
    <mergeCell ref="A64:G64"/>
    <mergeCell ref="B66:E66"/>
    <mergeCell ref="B38:C38"/>
    <mergeCell ref="B58:C58"/>
    <mergeCell ref="B57:C57"/>
    <mergeCell ref="C54:F54"/>
    <mergeCell ref="B43:D43"/>
    <mergeCell ref="B44:D44"/>
    <mergeCell ref="I13:I15"/>
    <mergeCell ref="J13:J15"/>
    <mergeCell ref="D14:D15"/>
    <mergeCell ref="E14:G14"/>
    <mergeCell ref="A30:J30"/>
    <mergeCell ref="C32:F32"/>
    <mergeCell ref="B13:B15"/>
    <mergeCell ref="C13:C15"/>
    <mergeCell ref="D13:G13"/>
    <mergeCell ref="H13:H15"/>
    <mergeCell ref="A1:J1"/>
    <mergeCell ref="A3:J3"/>
    <mergeCell ref="A4:J4"/>
    <mergeCell ref="A6:J6"/>
    <mergeCell ref="A8:B8"/>
    <mergeCell ref="C8:H8"/>
    <mergeCell ref="A9:C9"/>
    <mergeCell ref="A13:A15"/>
    <mergeCell ref="B45:D45"/>
    <mergeCell ref="A46:D46"/>
    <mergeCell ref="B193:H193"/>
    <mergeCell ref="A194:H194"/>
    <mergeCell ref="A33:H33"/>
    <mergeCell ref="B35:C35"/>
    <mergeCell ref="B36:C36"/>
    <mergeCell ref="B37:C37"/>
  </mergeCells>
  <printOptions/>
  <pageMargins left="0.7874015748031497" right="0.11811023622047245" top="0" bottom="0" header="0" footer="0"/>
  <pageSetup fitToHeight="3" horizontalDpi="600" verticalDpi="600" orientation="portrait" paperSize="9" scale="60" r:id="rId1"/>
  <rowBreaks count="3" manualBreakCount="3">
    <brk id="78" max="9" man="1"/>
    <brk id="148" max="9" man="1"/>
    <brk id="210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234"/>
  <sheetViews>
    <sheetView view="pageBreakPreview" zoomScale="85" zoomScaleSheetLayoutView="85" zoomScalePageLayoutView="0" workbookViewId="0" topLeftCell="A1">
      <selection activeCell="C17" sqref="C17:C20"/>
    </sheetView>
  </sheetViews>
  <sheetFormatPr defaultColWidth="9.140625" defaultRowHeight="12.75"/>
  <cols>
    <col min="1" max="1" width="6.57421875" style="131" customWidth="1"/>
    <col min="2" max="2" width="20.28125" style="131" customWidth="1"/>
    <col min="3" max="3" width="16.28125" style="131" customWidth="1"/>
    <col min="4" max="4" width="17.140625" style="131" customWidth="1"/>
    <col min="5" max="5" width="14.8515625" style="131" customWidth="1"/>
    <col min="6" max="6" width="17.00390625" style="117" customWidth="1"/>
    <col min="7" max="7" width="15.00390625" style="131" customWidth="1"/>
    <col min="8" max="8" width="14.57421875" style="131" customWidth="1"/>
    <col min="9" max="9" width="14.8515625" style="131" customWidth="1"/>
    <col min="10" max="10" width="15.28125" style="131" customWidth="1"/>
    <col min="11" max="11" width="14.140625" style="190" customWidth="1"/>
    <col min="12" max="12" width="15.28125" style="190" customWidth="1"/>
    <col min="13" max="13" width="11.7109375" style="190" bestFit="1" customWidth="1"/>
    <col min="14" max="15" width="9.140625" style="190" customWidth="1"/>
    <col min="16" max="16384" width="9.140625" style="131" customWidth="1"/>
  </cols>
  <sheetData>
    <row r="1" spans="1:10" ht="15">
      <c r="A1" s="391" t="s">
        <v>198</v>
      </c>
      <c r="B1" s="391"/>
      <c r="C1" s="391"/>
      <c r="D1" s="391"/>
      <c r="E1" s="391"/>
      <c r="F1" s="391"/>
      <c r="G1" s="391"/>
      <c r="H1" s="391"/>
      <c r="I1" s="391"/>
      <c r="J1" s="391"/>
    </row>
    <row r="2" spans="1:10" ht="15">
      <c r="A2" s="118"/>
      <c r="B2" s="118"/>
      <c r="C2" s="118"/>
      <c r="D2" s="118"/>
      <c r="E2" s="118"/>
      <c r="F2" s="116"/>
      <c r="G2" s="118"/>
      <c r="H2" s="118"/>
      <c r="I2" s="118"/>
      <c r="J2" s="118"/>
    </row>
    <row r="3" spans="1:10" ht="17.25" customHeight="1">
      <c r="A3" s="392" t="s">
        <v>367</v>
      </c>
      <c r="B3" s="392"/>
      <c r="C3" s="392"/>
      <c r="D3" s="392"/>
      <c r="E3" s="392"/>
      <c r="F3" s="392"/>
      <c r="G3" s="392"/>
      <c r="H3" s="392"/>
      <c r="I3" s="392"/>
      <c r="J3" s="392"/>
    </row>
    <row r="4" spans="1:10" ht="15">
      <c r="A4" s="391" t="s">
        <v>197</v>
      </c>
      <c r="B4" s="391"/>
      <c r="C4" s="391"/>
      <c r="D4" s="391"/>
      <c r="E4" s="391"/>
      <c r="F4" s="391"/>
      <c r="G4" s="391"/>
      <c r="H4" s="391"/>
      <c r="I4" s="391"/>
      <c r="J4" s="391"/>
    </row>
    <row r="5" spans="1:10" ht="9.75" customHeight="1">
      <c r="A5" s="119"/>
      <c r="B5" s="119"/>
      <c r="C5" s="119"/>
      <c r="D5" s="119"/>
      <c r="E5" s="119"/>
      <c r="F5" s="120"/>
      <c r="G5" s="119"/>
      <c r="H5" s="119"/>
      <c r="I5" s="119"/>
      <c r="J5" s="119"/>
    </row>
    <row r="6" spans="1:10" ht="12.75">
      <c r="A6" s="393" t="s">
        <v>199</v>
      </c>
      <c r="B6" s="393"/>
      <c r="C6" s="393"/>
      <c r="D6" s="393"/>
      <c r="E6" s="393"/>
      <c r="F6" s="393"/>
      <c r="G6" s="393"/>
      <c r="H6" s="393"/>
      <c r="I6" s="393"/>
      <c r="J6" s="393"/>
    </row>
    <row r="7" spans="1:10" ht="12.75">
      <c r="A7" s="119"/>
      <c r="B7" s="119"/>
      <c r="C7" s="119"/>
      <c r="D7" s="119"/>
      <c r="E7" s="119"/>
      <c r="F7" s="120"/>
      <c r="G7" s="119"/>
      <c r="H7" s="119"/>
      <c r="I7" s="119"/>
      <c r="J7" s="119"/>
    </row>
    <row r="8" spans="1:10" ht="12.75">
      <c r="A8" s="385" t="s">
        <v>200</v>
      </c>
      <c r="B8" s="385"/>
      <c r="C8" s="394" t="s">
        <v>201</v>
      </c>
      <c r="D8" s="394"/>
      <c r="E8" s="394"/>
      <c r="F8" s="394"/>
      <c r="G8" s="394"/>
      <c r="H8" s="394"/>
      <c r="I8" s="119"/>
      <c r="J8" s="119"/>
    </row>
    <row r="9" spans="1:10" ht="12.75">
      <c r="A9" s="369" t="s">
        <v>202</v>
      </c>
      <c r="B9" s="369"/>
      <c r="C9" s="369"/>
      <c r="D9" s="238" t="s">
        <v>304</v>
      </c>
      <c r="E9" s="123"/>
      <c r="F9" s="209"/>
      <c r="G9" s="123"/>
      <c r="H9" s="123"/>
      <c r="I9" s="124"/>
      <c r="J9" s="119"/>
    </row>
    <row r="10" spans="1:10" ht="4.5" customHeight="1">
      <c r="A10" s="125"/>
      <c r="B10" s="125"/>
      <c r="C10" s="125"/>
      <c r="D10" s="125"/>
      <c r="E10" s="125"/>
      <c r="F10" s="210"/>
      <c r="G10" s="125"/>
      <c r="H10" s="125"/>
      <c r="I10" s="119"/>
      <c r="J10" s="119"/>
    </row>
    <row r="11" spans="1:10" ht="12.75">
      <c r="A11" s="119" t="s">
        <v>204</v>
      </c>
      <c r="B11" s="125"/>
      <c r="C11" s="125"/>
      <c r="D11" s="125"/>
      <c r="E11" s="125"/>
      <c r="F11" s="210"/>
      <c r="G11" s="125"/>
      <c r="H11" s="125"/>
      <c r="I11" s="119"/>
      <c r="J11" s="119"/>
    </row>
    <row r="12" spans="1:10" ht="5.25" customHeight="1">
      <c r="A12" s="119"/>
      <c r="B12" s="119"/>
      <c r="C12" s="119"/>
      <c r="D12" s="119"/>
      <c r="E12" s="119"/>
      <c r="F12" s="120"/>
      <c r="G12" s="119"/>
      <c r="H12" s="119"/>
      <c r="I12" s="119"/>
      <c r="J12" s="119"/>
    </row>
    <row r="13" spans="1:10" ht="18.75" customHeight="1">
      <c r="A13" s="370" t="s">
        <v>205</v>
      </c>
      <c r="B13" s="370" t="s">
        <v>206</v>
      </c>
      <c r="C13" s="370" t="s">
        <v>207</v>
      </c>
      <c r="D13" s="395" t="s">
        <v>208</v>
      </c>
      <c r="E13" s="395"/>
      <c r="F13" s="395"/>
      <c r="G13" s="395"/>
      <c r="H13" s="395" t="s">
        <v>209</v>
      </c>
      <c r="I13" s="395" t="s">
        <v>210</v>
      </c>
      <c r="J13" s="395" t="s">
        <v>211</v>
      </c>
    </row>
    <row r="14" spans="1:10" ht="15" customHeight="1">
      <c r="A14" s="371"/>
      <c r="B14" s="371"/>
      <c r="C14" s="371"/>
      <c r="D14" s="395" t="s">
        <v>90</v>
      </c>
      <c r="E14" s="395" t="s">
        <v>19</v>
      </c>
      <c r="F14" s="395"/>
      <c r="G14" s="395"/>
      <c r="H14" s="395"/>
      <c r="I14" s="395"/>
      <c r="J14" s="395"/>
    </row>
    <row r="15" spans="1:10" ht="38.25" customHeight="1">
      <c r="A15" s="372"/>
      <c r="B15" s="372"/>
      <c r="C15" s="372"/>
      <c r="D15" s="395"/>
      <c r="E15" s="126" t="s">
        <v>212</v>
      </c>
      <c r="F15" s="126" t="s">
        <v>213</v>
      </c>
      <c r="G15" s="126" t="s">
        <v>214</v>
      </c>
      <c r="H15" s="395"/>
      <c r="I15" s="395"/>
      <c r="J15" s="395"/>
    </row>
    <row r="16" spans="1:10" ht="11.25" customHeight="1">
      <c r="A16" s="127">
        <v>1</v>
      </c>
      <c r="B16" s="127">
        <v>2</v>
      </c>
      <c r="C16" s="127">
        <v>3</v>
      </c>
      <c r="D16" s="128">
        <v>4</v>
      </c>
      <c r="E16" s="128">
        <v>5</v>
      </c>
      <c r="F16" s="128">
        <v>6</v>
      </c>
      <c r="G16" s="128">
        <v>7</v>
      </c>
      <c r="H16" s="128">
        <v>8</v>
      </c>
      <c r="I16" s="128">
        <v>9</v>
      </c>
      <c r="J16" s="128">
        <v>10</v>
      </c>
    </row>
    <row r="17" spans="1:12" ht="38.25" customHeight="1">
      <c r="A17" s="129" t="s">
        <v>133</v>
      </c>
      <c r="B17" s="130" t="s">
        <v>215</v>
      </c>
      <c r="C17" s="243">
        <v>4.8</v>
      </c>
      <c r="D17" s="244">
        <f>E17+F17+G17</f>
        <v>3805.555555555556</v>
      </c>
      <c r="E17" s="244">
        <f>L17/C17/12</f>
        <v>3805.555555555556</v>
      </c>
      <c r="F17" s="245"/>
      <c r="G17" s="244">
        <v>0</v>
      </c>
      <c r="H17" s="244"/>
      <c r="I17" s="244"/>
      <c r="J17" s="244">
        <f>D17*12*C17</f>
        <v>219200.00000000003</v>
      </c>
      <c r="K17" s="228">
        <v>325000</v>
      </c>
      <c r="L17" s="190">
        <f>K21*0.137</f>
        <v>219200.00000000003</v>
      </c>
    </row>
    <row r="18" spans="1:12" ht="29.25" customHeight="1">
      <c r="A18" s="129" t="s">
        <v>134</v>
      </c>
      <c r="B18" s="130" t="s">
        <v>216</v>
      </c>
      <c r="C18" s="243">
        <v>50.1</v>
      </c>
      <c r="D18" s="244">
        <f>E18+F18+G18</f>
        <v>1908.1836327345309</v>
      </c>
      <c r="E18" s="244">
        <f>(L18/C18/12)-G18</f>
        <v>-3281.4371257485027</v>
      </c>
      <c r="F18" s="245"/>
      <c r="G18" s="244">
        <f>K18/C18</f>
        <v>5189.620758483034</v>
      </c>
      <c r="H18" s="244"/>
      <c r="I18" s="244"/>
      <c r="J18" s="244">
        <f>D18*12*C18</f>
        <v>1147200</v>
      </c>
      <c r="K18" s="190">
        <f>K17*0.8</f>
        <v>260000</v>
      </c>
      <c r="L18" s="190">
        <f>K21*0.717</f>
        <v>1147200</v>
      </c>
    </row>
    <row r="19" spans="1:10" ht="36" customHeight="1">
      <c r="A19" s="129" t="s">
        <v>135</v>
      </c>
      <c r="B19" s="130" t="s">
        <v>217</v>
      </c>
      <c r="C19" s="243"/>
      <c r="D19" s="244">
        <f>E19+F19+G19</f>
        <v>0</v>
      </c>
      <c r="E19" s="244"/>
      <c r="F19" s="245"/>
      <c r="G19" s="244">
        <v>0</v>
      </c>
      <c r="H19" s="244"/>
      <c r="I19" s="244"/>
      <c r="J19" s="244">
        <f>D19*12*C19</f>
        <v>0</v>
      </c>
    </row>
    <row r="20" spans="1:12" ht="17.25" customHeight="1">
      <c r="A20" s="129" t="s">
        <v>135</v>
      </c>
      <c r="B20" s="130" t="s">
        <v>218</v>
      </c>
      <c r="C20" s="243">
        <v>19.1</v>
      </c>
      <c r="D20" s="244">
        <f>E20+F20+G20</f>
        <v>1019.1972076788829</v>
      </c>
      <c r="E20" s="244">
        <f>(L20/C20/12)-G20</f>
        <v>-2383.9441535776614</v>
      </c>
      <c r="F20" s="245"/>
      <c r="G20" s="244">
        <f>K20/C20</f>
        <v>3403.1413612565443</v>
      </c>
      <c r="H20" s="244"/>
      <c r="I20" s="244"/>
      <c r="J20" s="244">
        <f>D20*12*C20</f>
        <v>233600</v>
      </c>
      <c r="K20" s="190">
        <f>K17*0.2</f>
        <v>65000</v>
      </c>
      <c r="L20" s="190">
        <f>K21*0.146</f>
        <v>233599.99999999997</v>
      </c>
    </row>
    <row r="21" spans="1:15" s="119" customFormat="1" ht="12.75">
      <c r="A21" s="132" t="s">
        <v>219</v>
      </c>
      <c r="B21" s="132"/>
      <c r="C21" s="133" t="s">
        <v>6</v>
      </c>
      <c r="D21" s="134">
        <f>SUM(D17:D20)</f>
        <v>6732.936395968969</v>
      </c>
      <c r="E21" s="135" t="s">
        <v>6</v>
      </c>
      <c r="F21" s="135" t="s">
        <v>6</v>
      </c>
      <c r="G21" s="135" t="s">
        <v>6</v>
      </c>
      <c r="H21" s="135" t="s">
        <v>6</v>
      </c>
      <c r="I21" s="135" t="s">
        <v>6</v>
      </c>
      <c r="J21" s="136">
        <f>SUM(J17:J20)</f>
        <v>1600000</v>
      </c>
      <c r="K21" s="224">
        <f>'ПФХД 2019'!I136</f>
        <v>1600000</v>
      </c>
      <c r="L21" s="224">
        <f>J21-K21</f>
        <v>0</v>
      </c>
      <c r="M21" s="224"/>
      <c r="N21" s="224"/>
      <c r="O21" s="224"/>
    </row>
    <row r="22" ht="4.5" customHeight="1"/>
    <row r="23" spans="1:6" ht="15" customHeight="1">
      <c r="A23" s="121" t="s">
        <v>200</v>
      </c>
      <c r="B23" s="122"/>
      <c r="C23" s="394" t="s">
        <v>359</v>
      </c>
      <c r="D23" s="394"/>
      <c r="E23" s="394"/>
      <c r="F23" s="394"/>
    </row>
    <row r="24" ht="12.75">
      <c r="A24" s="119" t="s">
        <v>226</v>
      </c>
    </row>
    <row r="25" ht="3" customHeight="1"/>
    <row r="26" spans="1:7" ht="51">
      <c r="A26" s="137" t="s">
        <v>205</v>
      </c>
      <c r="B26" s="386" t="s">
        <v>221</v>
      </c>
      <c r="C26" s="387"/>
      <c r="D26" s="137" t="s">
        <v>227</v>
      </c>
      <c r="E26" s="137" t="s">
        <v>228</v>
      </c>
      <c r="F26" s="137" t="s">
        <v>229</v>
      </c>
      <c r="G26" s="126" t="s">
        <v>225</v>
      </c>
    </row>
    <row r="27" spans="1:7" ht="12.75">
      <c r="A27" s="127">
        <v>1</v>
      </c>
      <c r="B27" s="388">
        <v>2</v>
      </c>
      <c r="C27" s="389"/>
      <c r="D27" s="127">
        <v>3</v>
      </c>
      <c r="E27" s="127">
        <v>4</v>
      </c>
      <c r="F27" s="127">
        <v>5</v>
      </c>
      <c r="G27" s="128">
        <v>6</v>
      </c>
    </row>
    <row r="28" spans="1:7" ht="25.5" customHeight="1">
      <c r="A28" s="139" t="s">
        <v>133</v>
      </c>
      <c r="B28" s="390" t="s">
        <v>360</v>
      </c>
      <c r="C28" s="390"/>
      <c r="D28" s="141"/>
      <c r="E28" s="211"/>
      <c r="F28" s="229"/>
      <c r="G28" s="142">
        <f>'ПФХД 2019'!I137</f>
        <v>150000</v>
      </c>
    </row>
    <row r="29" spans="1:15" s="119" customFormat="1" ht="12.75">
      <c r="A29" s="146"/>
      <c r="B29" s="377" t="s">
        <v>219</v>
      </c>
      <c r="C29" s="378"/>
      <c r="D29" s="144" t="s">
        <v>6</v>
      </c>
      <c r="E29" s="144" t="s">
        <v>6</v>
      </c>
      <c r="F29" s="144" t="s">
        <v>6</v>
      </c>
      <c r="G29" s="145">
        <f>G28</f>
        <v>150000</v>
      </c>
      <c r="K29" s="224"/>
      <c r="L29" s="224"/>
      <c r="M29" s="224"/>
      <c r="N29" s="224"/>
      <c r="O29" s="224"/>
    </row>
    <row r="30" spans="1:10" ht="21.75" customHeight="1">
      <c r="A30" s="396"/>
      <c r="B30" s="396"/>
      <c r="C30" s="396"/>
      <c r="D30" s="396"/>
      <c r="E30" s="396"/>
      <c r="F30" s="396"/>
      <c r="G30" s="396"/>
      <c r="H30" s="396"/>
      <c r="I30" s="396"/>
      <c r="J30" s="396"/>
    </row>
    <row r="31" ht="6" customHeight="1"/>
    <row r="32" spans="1:8" ht="12.75">
      <c r="A32" s="121" t="s">
        <v>200</v>
      </c>
      <c r="B32" s="122"/>
      <c r="C32" s="394" t="s">
        <v>220</v>
      </c>
      <c r="D32" s="394"/>
      <c r="E32" s="394"/>
      <c r="F32" s="394"/>
      <c r="G32" s="125"/>
      <c r="H32" s="125"/>
    </row>
    <row r="33" spans="1:8" ht="12.75">
      <c r="A33" s="385" t="s">
        <v>338</v>
      </c>
      <c r="B33" s="369"/>
      <c r="C33" s="369"/>
      <c r="D33" s="369"/>
      <c r="E33" s="369"/>
      <c r="F33" s="369"/>
      <c r="G33" s="369"/>
      <c r="H33" s="369"/>
    </row>
    <row r="34" ht="3" customHeight="1"/>
    <row r="35" spans="1:7" ht="51">
      <c r="A35" s="137" t="s">
        <v>205</v>
      </c>
      <c r="B35" s="386" t="s">
        <v>221</v>
      </c>
      <c r="C35" s="387"/>
      <c r="D35" s="137" t="s">
        <v>222</v>
      </c>
      <c r="E35" s="137" t="s">
        <v>223</v>
      </c>
      <c r="F35" s="137" t="s">
        <v>224</v>
      </c>
      <c r="G35" s="126" t="s">
        <v>225</v>
      </c>
    </row>
    <row r="36" spans="1:15" s="138" customFormat="1" ht="12.75" customHeight="1">
      <c r="A36" s="127">
        <v>1</v>
      </c>
      <c r="B36" s="388">
        <v>2</v>
      </c>
      <c r="C36" s="389"/>
      <c r="D36" s="127">
        <v>3</v>
      </c>
      <c r="E36" s="127">
        <v>4</v>
      </c>
      <c r="F36" s="127">
        <v>5</v>
      </c>
      <c r="G36" s="128">
        <v>6</v>
      </c>
      <c r="K36" s="225"/>
      <c r="L36" s="225"/>
      <c r="M36" s="225"/>
      <c r="N36" s="225"/>
      <c r="O36" s="225"/>
    </row>
    <row r="37" spans="1:7" ht="27.75" customHeight="1">
      <c r="A37" s="139" t="s">
        <v>133</v>
      </c>
      <c r="B37" s="390" t="s">
        <v>334</v>
      </c>
      <c r="C37" s="390"/>
      <c r="D37" s="140"/>
      <c r="E37" s="141"/>
      <c r="F37" s="211"/>
      <c r="G37" s="142">
        <f>'ПФХД 2019'!I139</f>
        <v>20000</v>
      </c>
    </row>
    <row r="38" spans="1:15" s="119" customFormat="1" ht="12.75">
      <c r="A38" s="143"/>
      <c r="B38" s="397" t="s">
        <v>219</v>
      </c>
      <c r="C38" s="398"/>
      <c r="D38" s="255" t="s">
        <v>6</v>
      </c>
      <c r="E38" s="255" t="s">
        <v>6</v>
      </c>
      <c r="F38" s="255" t="s">
        <v>6</v>
      </c>
      <c r="G38" s="145">
        <f>G37</f>
        <v>20000</v>
      </c>
      <c r="K38" s="224"/>
      <c r="L38" s="224"/>
      <c r="M38" s="224"/>
      <c r="N38" s="224"/>
      <c r="O38" s="224"/>
    </row>
    <row r="39" spans="1:15" s="119" customFormat="1" ht="12.75">
      <c r="A39" s="252"/>
      <c r="B39" s="253"/>
      <c r="C39" s="254"/>
      <c r="D39" s="256"/>
      <c r="E39" s="256"/>
      <c r="F39" s="256"/>
      <c r="G39" s="182"/>
      <c r="K39" s="224"/>
      <c r="L39" s="224"/>
      <c r="M39" s="224"/>
      <c r="N39" s="224"/>
      <c r="O39" s="224"/>
    </row>
    <row r="40" ht="7.5" customHeight="1"/>
    <row r="41" spans="1:6" ht="15" customHeight="1">
      <c r="A41" s="121" t="s">
        <v>200</v>
      </c>
      <c r="B41" s="122"/>
      <c r="C41" s="394" t="s">
        <v>336</v>
      </c>
      <c r="D41" s="394"/>
      <c r="E41" s="394"/>
      <c r="F41" s="394"/>
    </row>
    <row r="42" ht="13.5" customHeight="1">
      <c r="A42" s="119" t="s">
        <v>337</v>
      </c>
    </row>
    <row r="43" spans="1:9" ht="38.25">
      <c r="A43" s="126" t="s">
        <v>205</v>
      </c>
      <c r="B43" s="386" t="s">
        <v>246</v>
      </c>
      <c r="C43" s="399"/>
      <c r="D43" s="387"/>
      <c r="E43" s="126" t="s">
        <v>251</v>
      </c>
      <c r="F43" s="126" t="s">
        <v>252</v>
      </c>
      <c r="G43" s="126" t="s">
        <v>253</v>
      </c>
      <c r="I43" s="230"/>
    </row>
    <row r="44" spans="1:7" ht="12.75">
      <c r="A44" s="128">
        <v>1</v>
      </c>
      <c r="B44" s="388">
        <v>2</v>
      </c>
      <c r="C44" s="400"/>
      <c r="D44" s="389"/>
      <c r="E44" s="128">
        <v>3</v>
      </c>
      <c r="F44" s="128">
        <v>4</v>
      </c>
      <c r="G44" s="128">
        <v>5</v>
      </c>
    </row>
    <row r="45" spans="1:7" ht="21.75" customHeight="1">
      <c r="A45" s="158" t="s">
        <v>133</v>
      </c>
      <c r="B45" s="373" t="s">
        <v>339</v>
      </c>
      <c r="C45" s="374"/>
      <c r="D45" s="375"/>
      <c r="E45" s="161"/>
      <c r="F45" s="162"/>
      <c r="G45" s="142">
        <f>'ПФХД 2019'!I140</f>
        <v>0</v>
      </c>
    </row>
    <row r="46" spans="1:7" ht="14.25" customHeight="1">
      <c r="A46" s="376" t="s">
        <v>219</v>
      </c>
      <c r="B46" s="377"/>
      <c r="C46" s="377"/>
      <c r="D46" s="378"/>
      <c r="E46" s="156" t="s">
        <v>6</v>
      </c>
      <c r="F46" s="156" t="s">
        <v>6</v>
      </c>
      <c r="G46" s="145">
        <f>SUM(G45:G45)</f>
        <v>0</v>
      </c>
    </row>
    <row r="47" spans="1:7" ht="14.25" customHeight="1">
      <c r="A47" s="180"/>
      <c r="B47" s="180"/>
      <c r="C47" s="180"/>
      <c r="D47" s="180"/>
      <c r="E47" s="181"/>
      <c r="F47" s="181"/>
      <c r="G47" s="182"/>
    </row>
    <row r="48" spans="1:6" ht="15" customHeight="1">
      <c r="A48" s="121" t="s">
        <v>200</v>
      </c>
      <c r="B48" s="122"/>
      <c r="C48" s="394" t="s">
        <v>341</v>
      </c>
      <c r="D48" s="394"/>
      <c r="E48" s="394"/>
      <c r="F48" s="394"/>
    </row>
    <row r="49" spans="1:15" s="117" customFormat="1" ht="12.75" customHeight="1">
      <c r="A49" s="119" t="s">
        <v>340</v>
      </c>
      <c r="B49" s="131"/>
      <c r="C49" s="131"/>
      <c r="D49" s="131"/>
      <c r="E49" s="131"/>
      <c r="G49" s="131"/>
      <c r="H49" s="131"/>
      <c r="I49" s="131"/>
      <c r="K49" s="169"/>
      <c r="L49" s="169"/>
      <c r="M49" s="169"/>
      <c r="N49" s="169"/>
      <c r="O49" s="169"/>
    </row>
    <row r="50" spans="1:15" s="117" customFormat="1" ht="12.75" customHeight="1">
      <c r="A50" s="175" t="s">
        <v>205</v>
      </c>
      <c r="B50" s="407" t="s">
        <v>16</v>
      </c>
      <c r="C50" s="408"/>
      <c r="D50" s="408"/>
      <c r="E50" s="408"/>
      <c r="F50" s="408"/>
      <c r="G50" s="408"/>
      <c r="H50" s="409"/>
      <c r="I50" s="175" t="s">
        <v>259</v>
      </c>
      <c r="K50" s="169"/>
      <c r="L50" s="169"/>
      <c r="M50" s="169"/>
      <c r="N50" s="169"/>
      <c r="O50" s="169"/>
    </row>
    <row r="51" spans="1:15" s="117" customFormat="1" ht="12.75" customHeight="1">
      <c r="A51" s="128">
        <v>1</v>
      </c>
      <c r="B51" s="388">
        <v>2</v>
      </c>
      <c r="C51" s="400"/>
      <c r="D51" s="400"/>
      <c r="E51" s="400"/>
      <c r="F51" s="400"/>
      <c r="G51" s="400"/>
      <c r="H51" s="389"/>
      <c r="I51" s="128">
        <v>3</v>
      </c>
      <c r="K51" s="169"/>
      <c r="L51" s="169"/>
      <c r="M51" s="169"/>
      <c r="N51" s="169"/>
      <c r="O51" s="169"/>
    </row>
    <row r="52" spans="1:15" s="117" customFormat="1" ht="28.5" customHeight="1">
      <c r="A52" s="179">
        <v>1</v>
      </c>
      <c r="B52" s="379" t="s">
        <v>342</v>
      </c>
      <c r="C52" s="380"/>
      <c r="D52" s="380"/>
      <c r="E52" s="380"/>
      <c r="F52" s="380"/>
      <c r="G52" s="380"/>
      <c r="H52" s="381"/>
      <c r="I52" s="231">
        <f>'ПФХД 2019'!I141</f>
        <v>20000</v>
      </c>
      <c r="K52" s="169"/>
      <c r="L52" s="169"/>
      <c r="M52" s="169"/>
      <c r="N52" s="169"/>
      <c r="O52" s="169"/>
    </row>
    <row r="53" spans="1:15" s="117" customFormat="1" ht="12.75" customHeight="1">
      <c r="A53" s="382" t="s">
        <v>219</v>
      </c>
      <c r="B53" s="383"/>
      <c r="C53" s="383"/>
      <c r="D53" s="383"/>
      <c r="E53" s="383"/>
      <c r="F53" s="383"/>
      <c r="G53" s="383"/>
      <c r="H53" s="384"/>
      <c r="I53" s="145">
        <f>SUM(I52:I52)</f>
        <v>20000</v>
      </c>
      <c r="K53" s="169"/>
      <c r="L53" s="169"/>
      <c r="M53" s="169"/>
      <c r="N53" s="169"/>
      <c r="O53" s="169"/>
    </row>
    <row r="54" spans="1:6" ht="15" customHeight="1">
      <c r="A54" s="121" t="s">
        <v>200</v>
      </c>
      <c r="B54" s="122"/>
      <c r="C54" s="394" t="s">
        <v>335</v>
      </c>
      <c r="D54" s="394"/>
      <c r="E54" s="394"/>
      <c r="F54" s="394"/>
    </row>
    <row r="55" ht="12.75">
      <c r="A55" s="119" t="s">
        <v>226</v>
      </c>
    </row>
    <row r="56" ht="3" customHeight="1"/>
    <row r="57" spans="1:7" ht="51">
      <c r="A57" s="137" t="s">
        <v>205</v>
      </c>
      <c r="B57" s="386" t="s">
        <v>221</v>
      </c>
      <c r="C57" s="387"/>
      <c r="D57" s="137" t="s">
        <v>227</v>
      </c>
      <c r="E57" s="137" t="s">
        <v>228</v>
      </c>
      <c r="F57" s="137" t="s">
        <v>229</v>
      </c>
      <c r="G57" s="126" t="s">
        <v>225</v>
      </c>
    </row>
    <row r="58" spans="1:7" ht="12.75">
      <c r="A58" s="127">
        <v>1</v>
      </c>
      <c r="B58" s="388">
        <v>2</v>
      </c>
      <c r="C58" s="389"/>
      <c r="D58" s="127">
        <v>3</v>
      </c>
      <c r="E58" s="127">
        <v>4</v>
      </c>
      <c r="F58" s="127">
        <v>5</v>
      </c>
      <c r="G58" s="128">
        <v>6</v>
      </c>
    </row>
    <row r="59" spans="1:7" ht="25.5" customHeight="1">
      <c r="A59" s="139" t="s">
        <v>133</v>
      </c>
      <c r="B59" s="390" t="s">
        <v>230</v>
      </c>
      <c r="C59" s="390"/>
      <c r="D59" s="141"/>
      <c r="E59" s="211"/>
      <c r="F59" s="229"/>
      <c r="G59" s="142">
        <f>'ПФХД 2019'!I142</f>
        <v>0</v>
      </c>
    </row>
    <row r="60" spans="1:15" s="119" customFormat="1" ht="12.75">
      <c r="A60" s="146"/>
      <c r="B60" s="377" t="s">
        <v>219</v>
      </c>
      <c r="C60" s="378"/>
      <c r="D60" s="144" t="s">
        <v>6</v>
      </c>
      <c r="E60" s="144" t="s">
        <v>6</v>
      </c>
      <c r="F60" s="144" t="s">
        <v>6</v>
      </c>
      <c r="G60" s="145">
        <f>G59</f>
        <v>0</v>
      </c>
      <c r="K60" s="224"/>
      <c r="L60" s="224"/>
      <c r="M60" s="224"/>
      <c r="N60" s="224"/>
      <c r="O60" s="224"/>
    </row>
    <row r="61" spans="1:10" ht="27" customHeight="1">
      <c r="A61" s="147" t="s">
        <v>200</v>
      </c>
      <c r="B61" s="125"/>
      <c r="C61" s="394" t="s">
        <v>231</v>
      </c>
      <c r="D61" s="394"/>
      <c r="E61" s="394"/>
      <c r="F61" s="394"/>
      <c r="G61" s="394"/>
      <c r="H61" s="148"/>
      <c r="I61" s="125"/>
      <c r="J61" s="125"/>
    </row>
    <row r="62" spans="1:10" ht="5.25" customHeight="1">
      <c r="A62" s="125"/>
      <c r="B62" s="125"/>
      <c r="C62" s="125"/>
      <c r="D62" s="125"/>
      <c r="E62" s="125"/>
      <c r="F62" s="210"/>
      <c r="G62" s="125"/>
      <c r="H62" s="125"/>
      <c r="I62" s="125"/>
      <c r="J62" s="125"/>
    </row>
    <row r="63" spans="1:10" ht="12.75">
      <c r="A63" s="369" t="s">
        <v>202</v>
      </c>
      <c r="B63" s="369"/>
      <c r="C63" s="369"/>
      <c r="D63" s="239" t="s">
        <v>304</v>
      </c>
      <c r="E63" s="148"/>
      <c r="F63" s="212"/>
      <c r="G63" s="148"/>
      <c r="H63" s="148"/>
      <c r="I63" s="148"/>
      <c r="J63" s="125"/>
    </row>
    <row r="64" spans="1:10" ht="39" customHeight="1">
      <c r="A64" s="402" t="s">
        <v>232</v>
      </c>
      <c r="B64" s="403"/>
      <c r="C64" s="403"/>
      <c r="D64" s="403"/>
      <c r="E64" s="403"/>
      <c r="F64" s="403"/>
      <c r="G64" s="403"/>
      <c r="H64" s="150"/>
      <c r="I64" s="150"/>
      <c r="J64" s="150"/>
    </row>
    <row r="65" ht="2.25" customHeight="1"/>
    <row r="66" spans="1:7" ht="42">
      <c r="A66" s="126" t="s">
        <v>205</v>
      </c>
      <c r="B66" s="386" t="s">
        <v>233</v>
      </c>
      <c r="C66" s="399"/>
      <c r="D66" s="399"/>
      <c r="E66" s="387"/>
      <c r="F66" s="151" t="s">
        <v>234</v>
      </c>
      <c r="G66" s="126" t="s">
        <v>235</v>
      </c>
    </row>
    <row r="67" spans="1:7" ht="10.5" customHeight="1">
      <c r="A67" s="128">
        <v>1</v>
      </c>
      <c r="B67" s="405">
        <v>2</v>
      </c>
      <c r="C67" s="405"/>
      <c r="D67" s="405"/>
      <c r="E67" s="405"/>
      <c r="F67" s="128">
        <v>3</v>
      </c>
      <c r="G67" s="128">
        <v>4</v>
      </c>
    </row>
    <row r="68" spans="1:11" ht="15.75" customHeight="1">
      <c r="A68" s="152"/>
      <c r="B68" s="401" t="s">
        <v>236</v>
      </c>
      <c r="C68" s="401"/>
      <c r="D68" s="401"/>
      <c r="E68" s="401"/>
      <c r="F68" s="153"/>
      <c r="G68" s="154">
        <f>G69+G72+G76</f>
        <v>483200</v>
      </c>
      <c r="K68" s="222">
        <f>K74*22%</f>
        <v>352000</v>
      </c>
    </row>
    <row r="69" spans="1:15" s="119" customFormat="1" ht="15.75" customHeight="1">
      <c r="A69" s="155" t="s">
        <v>133</v>
      </c>
      <c r="B69" s="401" t="s">
        <v>237</v>
      </c>
      <c r="C69" s="401"/>
      <c r="D69" s="401"/>
      <c r="E69" s="401"/>
      <c r="F69" s="156" t="s">
        <v>6</v>
      </c>
      <c r="G69" s="157">
        <f>G71</f>
        <v>352000</v>
      </c>
      <c r="K69" s="222"/>
      <c r="L69" s="224"/>
      <c r="M69" s="224"/>
      <c r="N69" s="224"/>
      <c r="O69" s="224"/>
    </row>
    <row r="70" spans="1:11" ht="16.5" customHeight="1">
      <c r="A70" s="158"/>
      <c r="B70" s="406" t="s">
        <v>19</v>
      </c>
      <c r="C70" s="406"/>
      <c r="D70" s="406"/>
      <c r="E70" s="406"/>
      <c r="F70" s="159"/>
      <c r="G70" s="160"/>
      <c r="K70" s="222"/>
    </row>
    <row r="71" spans="1:11" ht="16.5" customHeight="1">
      <c r="A71" s="158" t="s">
        <v>238</v>
      </c>
      <c r="B71" s="406" t="s">
        <v>239</v>
      </c>
      <c r="C71" s="406"/>
      <c r="D71" s="406"/>
      <c r="E71" s="406"/>
      <c r="F71" s="161"/>
      <c r="G71" s="162">
        <f>K68</f>
        <v>352000</v>
      </c>
      <c r="K71" s="222">
        <f>K74*2.9%</f>
        <v>46400</v>
      </c>
    </row>
    <row r="72" spans="1:11" ht="26.25" customHeight="1">
      <c r="A72" s="155" t="s">
        <v>134</v>
      </c>
      <c r="B72" s="401" t="s">
        <v>240</v>
      </c>
      <c r="C72" s="401"/>
      <c r="D72" s="401"/>
      <c r="E72" s="401"/>
      <c r="F72" s="163"/>
      <c r="G72" s="164">
        <f>G74+G75</f>
        <v>49600</v>
      </c>
      <c r="K72" s="222">
        <f>K74*0.2%</f>
        <v>3200</v>
      </c>
    </row>
    <row r="73" spans="1:11" ht="14.25" customHeight="1">
      <c r="A73" s="158"/>
      <c r="B73" s="406" t="s">
        <v>19</v>
      </c>
      <c r="C73" s="406"/>
      <c r="D73" s="406"/>
      <c r="E73" s="406"/>
      <c r="F73" s="159"/>
      <c r="G73" s="160"/>
      <c r="K73" s="222">
        <f>K74*5.1%</f>
        <v>81600</v>
      </c>
    </row>
    <row r="74" spans="1:11" ht="30" customHeight="1">
      <c r="A74" s="158" t="s">
        <v>241</v>
      </c>
      <c r="B74" s="406" t="s">
        <v>242</v>
      </c>
      <c r="C74" s="406"/>
      <c r="D74" s="406"/>
      <c r="E74" s="406"/>
      <c r="F74" s="161"/>
      <c r="G74" s="162">
        <f>K71</f>
        <v>46400</v>
      </c>
      <c r="K74" s="222">
        <f>K21</f>
        <v>1600000</v>
      </c>
    </row>
    <row r="75" spans="1:11" ht="26.25" customHeight="1">
      <c r="A75" s="158" t="s">
        <v>243</v>
      </c>
      <c r="B75" s="406" t="s">
        <v>244</v>
      </c>
      <c r="C75" s="406"/>
      <c r="D75" s="406"/>
      <c r="E75" s="406"/>
      <c r="F75" s="161"/>
      <c r="G75" s="162">
        <f>K72</f>
        <v>3200</v>
      </c>
      <c r="K75" s="222"/>
    </row>
    <row r="76" spans="1:11" ht="27.75" customHeight="1">
      <c r="A76" s="155" t="s">
        <v>135</v>
      </c>
      <c r="B76" s="401" t="s">
        <v>245</v>
      </c>
      <c r="C76" s="401"/>
      <c r="D76" s="401"/>
      <c r="E76" s="401"/>
      <c r="F76" s="165"/>
      <c r="G76" s="166">
        <f>K73-K77</f>
        <v>81600</v>
      </c>
      <c r="K76" s="222">
        <f>'ПФХД 2019'!I138</f>
        <v>483200</v>
      </c>
    </row>
    <row r="77" spans="1:12" ht="12.75">
      <c r="A77" s="167"/>
      <c r="B77" s="410" t="s">
        <v>219</v>
      </c>
      <c r="C77" s="410"/>
      <c r="D77" s="410"/>
      <c r="E77" s="410"/>
      <c r="F77" s="165" t="s">
        <v>6</v>
      </c>
      <c r="G77" s="168">
        <f>G68</f>
        <v>483200</v>
      </c>
      <c r="K77" s="223">
        <f>K73+K72+K71+K68-K76</f>
        <v>0</v>
      </c>
      <c r="L77" s="228">
        <f>G77-K76</f>
        <v>0</v>
      </c>
    </row>
    <row r="78" ht="2.25" customHeight="1">
      <c r="K78" s="226">
        <f>G74-K76</f>
        <v>-436800</v>
      </c>
    </row>
    <row r="79" ht="11.25" customHeight="1"/>
    <row r="80" spans="1:10" ht="12.75">
      <c r="A80" s="393" t="s">
        <v>274</v>
      </c>
      <c r="B80" s="393"/>
      <c r="C80" s="393"/>
      <c r="D80" s="393"/>
      <c r="E80" s="393"/>
      <c r="F80" s="393"/>
      <c r="G80" s="393"/>
      <c r="H80" s="393"/>
      <c r="I80" s="393"/>
      <c r="J80" s="393"/>
    </row>
    <row r="81" spans="1:10" ht="12.75">
      <c r="A81" s="120"/>
      <c r="B81" s="120"/>
      <c r="C81" s="120"/>
      <c r="D81" s="120"/>
      <c r="E81" s="120"/>
      <c r="F81" s="120"/>
      <c r="G81" s="120"/>
      <c r="H81" s="120"/>
      <c r="I81" s="120"/>
      <c r="J81" s="120"/>
    </row>
    <row r="82" spans="1:15" ht="12.75">
      <c r="A82" s="191" t="s">
        <v>200</v>
      </c>
      <c r="C82" s="192" t="s">
        <v>262</v>
      </c>
      <c r="F82" s="193"/>
      <c r="K82" s="227"/>
      <c r="L82" s="227"/>
      <c r="M82" s="227"/>
      <c r="N82" s="227"/>
      <c r="O82" s="227"/>
    </row>
    <row r="83" spans="1:15" ht="12.75">
      <c r="A83" t="s">
        <v>202</v>
      </c>
      <c r="D83" s="237" t="s">
        <v>305</v>
      </c>
      <c r="F83" s="193"/>
      <c r="K83" s="227"/>
      <c r="L83" s="227"/>
      <c r="M83" s="227"/>
      <c r="N83" s="227"/>
      <c r="O83" s="227"/>
    </row>
    <row r="84" spans="1:15" ht="12.75">
      <c r="A84" s="191" t="s">
        <v>279</v>
      </c>
      <c r="F84" s="193"/>
      <c r="K84" s="227"/>
      <c r="L84" s="227"/>
      <c r="M84" s="227"/>
      <c r="N84" s="227"/>
      <c r="O84" s="227"/>
    </row>
    <row r="85" spans="1:15" ht="69" customHeight="1">
      <c r="A85" s="194" t="s">
        <v>205</v>
      </c>
      <c r="B85" s="423" t="s">
        <v>246</v>
      </c>
      <c r="C85" s="423"/>
      <c r="D85" s="423"/>
      <c r="E85" s="194" t="s">
        <v>276</v>
      </c>
      <c r="F85" s="194" t="s">
        <v>277</v>
      </c>
      <c r="G85" s="194" t="s">
        <v>281</v>
      </c>
      <c r="K85" s="227"/>
      <c r="L85" s="227"/>
      <c r="M85" s="227"/>
      <c r="N85" s="227"/>
      <c r="O85" s="227"/>
    </row>
    <row r="86" spans="1:15" ht="12.75">
      <c r="A86" s="195">
        <v>1</v>
      </c>
      <c r="B86" s="424">
        <v>2</v>
      </c>
      <c r="C86" s="424"/>
      <c r="D86" s="424"/>
      <c r="E86" s="195">
        <v>3</v>
      </c>
      <c r="F86" s="195">
        <v>4</v>
      </c>
      <c r="G86" s="195">
        <v>5</v>
      </c>
      <c r="K86" s="227"/>
      <c r="L86" s="227"/>
      <c r="M86" s="227"/>
      <c r="N86" s="227"/>
      <c r="O86" s="227"/>
    </row>
    <row r="87" spans="1:15" ht="30" customHeight="1">
      <c r="A87" s="196" t="s">
        <v>133</v>
      </c>
      <c r="B87" s="419" t="s">
        <v>275</v>
      </c>
      <c r="C87" s="420"/>
      <c r="D87" s="420"/>
      <c r="E87" s="207"/>
      <c r="F87" s="206"/>
      <c r="G87" s="198">
        <f>'ПФХД 2019'!I145</f>
        <v>0</v>
      </c>
      <c r="K87" s="227"/>
      <c r="L87" s="227"/>
      <c r="M87" s="227"/>
      <c r="N87" s="227"/>
      <c r="O87" s="227"/>
    </row>
    <row r="88" spans="1:15" ht="12.75">
      <c r="A88" s="421" t="s">
        <v>219</v>
      </c>
      <c r="B88" s="421"/>
      <c r="C88" s="421"/>
      <c r="D88" s="421"/>
      <c r="E88" s="199"/>
      <c r="F88" s="200" t="s">
        <v>6</v>
      </c>
      <c r="G88" s="201">
        <f>G87</f>
        <v>0</v>
      </c>
      <c r="K88" s="227"/>
      <c r="L88" s="227"/>
      <c r="M88" s="227"/>
      <c r="N88" s="227"/>
      <c r="O88" s="227"/>
    </row>
    <row r="89" spans="1:15" ht="12.75">
      <c r="A89" s="202"/>
      <c r="B89" s="202"/>
      <c r="C89" s="202"/>
      <c r="D89" s="202"/>
      <c r="E89" s="203"/>
      <c r="F89" s="204"/>
      <c r="G89" s="205"/>
      <c r="K89" s="227"/>
      <c r="L89" s="227"/>
      <c r="M89" s="227"/>
      <c r="N89" s="227"/>
      <c r="O89" s="227"/>
    </row>
    <row r="90" spans="1:15" ht="12.75">
      <c r="A90" s="191" t="s">
        <v>200</v>
      </c>
      <c r="C90" s="192" t="s">
        <v>273</v>
      </c>
      <c r="F90" s="193"/>
      <c r="K90" s="227"/>
      <c r="L90" s="227"/>
      <c r="M90" s="227"/>
      <c r="N90" s="227"/>
      <c r="O90" s="227"/>
    </row>
    <row r="91" spans="1:15" ht="12.75">
      <c r="A91" t="s">
        <v>202</v>
      </c>
      <c r="D91" s="237" t="s">
        <v>305</v>
      </c>
      <c r="F91" s="193"/>
      <c r="K91" s="227"/>
      <c r="L91" s="227"/>
      <c r="M91" s="227"/>
      <c r="N91" s="227"/>
      <c r="O91" s="227"/>
    </row>
    <row r="92" spans="1:15" ht="12.75">
      <c r="A92" s="191" t="s">
        <v>278</v>
      </c>
      <c r="F92" s="193"/>
      <c r="K92" s="227"/>
      <c r="L92" s="227"/>
      <c r="M92" s="227"/>
      <c r="N92" s="227"/>
      <c r="O92" s="227"/>
    </row>
    <row r="93" spans="1:15" ht="69" customHeight="1">
      <c r="A93" s="194" t="s">
        <v>205</v>
      </c>
      <c r="B93" s="423" t="s">
        <v>246</v>
      </c>
      <c r="C93" s="423"/>
      <c r="D93" s="423"/>
      <c r="E93" s="194" t="s">
        <v>276</v>
      </c>
      <c r="F93" s="194" t="s">
        <v>277</v>
      </c>
      <c r="G93" s="194" t="s">
        <v>281</v>
      </c>
      <c r="K93" s="227"/>
      <c r="L93" s="227"/>
      <c r="M93" s="227"/>
      <c r="N93" s="227"/>
      <c r="O93" s="227"/>
    </row>
    <row r="94" spans="1:15" ht="12.75">
      <c r="A94" s="195">
        <v>1</v>
      </c>
      <c r="B94" s="424">
        <v>2</v>
      </c>
      <c r="C94" s="424"/>
      <c r="D94" s="424"/>
      <c r="E94" s="195">
        <v>3</v>
      </c>
      <c r="F94" s="195">
        <v>4</v>
      </c>
      <c r="G94" s="195">
        <v>5</v>
      </c>
      <c r="K94" s="227"/>
      <c r="L94" s="227"/>
      <c r="M94" s="227"/>
      <c r="N94" s="227"/>
      <c r="O94" s="227"/>
    </row>
    <row r="95" spans="1:15" ht="30" customHeight="1">
      <c r="A95" s="196" t="s">
        <v>133</v>
      </c>
      <c r="B95" s="419" t="s">
        <v>280</v>
      </c>
      <c r="C95" s="420"/>
      <c r="D95" s="420"/>
      <c r="E95" s="197"/>
      <c r="F95" s="206"/>
      <c r="G95" s="198">
        <f>'ПФХД 2019'!I146</f>
        <v>0</v>
      </c>
      <c r="K95" s="227"/>
      <c r="L95" s="227"/>
      <c r="M95" s="227"/>
      <c r="N95" s="227"/>
      <c r="O95" s="227"/>
    </row>
    <row r="96" spans="1:15" ht="12.75">
      <c r="A96" s="421" t="s">
        <v>219</v>
      </c>
      <c r="B96" s="421"/>
      <c r="C96" s="421"/>
      <c r="D96" s="421"/>
      <c r="E96" s="199"/>
      <c r="F96" s="200" t="s">
        <v>6</v>
      </c>
      <c r="G96" s="201">
        <f>G95</f>
        <v>0</v>
      </c>
      <c r="K96" s="227"/>
      <c r="L96" s="227"/>
      <c r="M96" s="227"/>
      <c r="N96" s="227"/>
      <c r="O96" s="227"/>
    </row>
    <row r="97" spans="1:15" ht="12.75">
      <c r="A97" s="404"/>
      <c r="B97" s="404"/>
      <c r="C97" s="404"/>
      <c r="D97" s="404"/>
      <c r="E97" s="404"/>
      <c r="F97" s="404"/>
      <c r="G97" s="404"/>
      <c r="H97" s="404"/>
      <c r="I97" s="404"/>
      <c r="J97" s="404"/>
      <c r="K97" s="227"/>
      <c r="L97" s="227"/>
      <c r="M97" s="227"/>
      <c r="N97" s="227"/>
      <c r="O97" s="227"/>
    </row>
    <row r="98" spans="1:15" ht="12.75">
      <c r="A98" s="202"/>
      <c r="B98" s="202"/>
      <c r="C98" s="202"/>
      <c r="D98" s="202"/>
      <c r="E98" s="202"/>
      <c r="F98" s="202"/>
      <c r="G98" s="202"/>
      <c r="H98" s="202"/>
      <c r="I98" s="202"/>
      <c r="J98" s="202"/>
      <c r="K98" s="227"/>
      <c r="L98" s="227"/>
      <c r="M98" s="227"/>
      <c r="N98" s="227"/>
      <c r="O98" s="227"/>
    </row>
    <row r="99" spans="1:10" ht="12.75">
      <c r="A99" s="393" t="s">
        <v>264</v>
      </c>
      <c r="B99" s="393"/>
      <c r="C99" s="393"/>
      <c r="D99" s="393"/>
      <c r="E99" s="393"/>
      <c r="F99" s="393"/>
      <c r="G99" s="393"/>
      <c r="H99" s="393"/>
      <c r="I99" s="393"/>
      <c r="J99" s="393"/>
    </row>
    <row r="100" spans="1:3" ht="12.75">
      <c r="A100" s="119" t="s">
        <v>200</v>
      </c>
      <c r="C100" s="124" t="s">
        <v>346</v>
      </c>
    </row>
    <row r="101" spans="1:4" ht="12.75">
      <c r="A101" s="131" t="s">
        <v>202</v>
      </c>
      <c r="D101" s="236" t="s">
        <v>304</v>
      </c>
    </row>
    <row r="102" ht="12.75">
      <c r="A102" s="119" t="s">
        <v>265</v>
      </c>
    </row>
    <row r="103" spans="1:7" ht="61.5" customHeight="1">
      <c r="A103" s="126" t="s">
        <v>205</v>
      </c>
      <c r="B103" s="395" t="s">
        <v>246</v>
      </c>
      <c r="C103" s="395"/>
      <c r="D103" s="395"/>
      <c r="E103" s="126" t="s">
        <v>260</v>
      </c>
      <c r="F103" s="126" t="s">
        <v>261</v>
      </c>
      <c r="G103" s="126" t="s">
        <v>266</v>
      </c>
    </row>
    <row r="104" spans="1:15" s="117" customFormat="1" ht="12.75">
      <c r="A104" s="128">
        <v>1</v>
      </c>
      <c r="B104" s="405">
        <v>2</v>
      </c>
      <c r="C104" s="405"/>
      <c r="D104" s="405"/>
      <c r="E104" s="128">
        <v>3</v>
      </c>
      <c r="F104" s="128">
        <v>4</v>
      </c>
      <c r="G104" s="128">
        <v>5</v>
      </c>
      <c r="K104" s="169"/>
      <c r="L104" s="169"/>
      <c r="M104" s="169"/>
      <c r="N104" s="169"/>
      <c r="O104" s="169"/>
    </row>
    <row r="105" spans="1:7" ht="17.25" customHeight="1">
      <c r="A105" s="184" t="s">
        <v>133</v>
      </c>
      <c r="B105" s="414" t="s">
        <v>343</v>
      </c>
      <c r="C105" s="415"/>
      <c r="D105" s="415"/>
      <c r="E105" s="208">
        <f>G105/0.22*10</f>
        <v>1363636.3636363635</v>
      </c>
      <c r="F105" s="161">
        <v>2.2</v>
      </c>
      <c r="G105" s="142">
        <f>'ПФХД 2019'!I150</f>
        <v>30000</v>
      </c>
    </row>
    <row r="106" spans="1:7" ht="12.75">
      <c r="A106" s="434" t="s">
        <v>219</v>
      </c>
      <c r="B106" s="434"/>
      <c r="C106" s="434"/>
      <c r="D106" s="434"/>
      <c r="E106" s="176"/>
      <c r="F106" s="156" t="s">
        <v>6</v>
      </c>
      <c r="G106" s="145">
        <f>G105</f>
        <v>30000</v>
      </c>
    </row>
    <row r="107" spans="1:5" ht="12.75">
      <c r="A107" s="185"/>
      <c r="B107" s="185"/>
      <c r="C107" s="186"/>
      <c r="D107" s="186"/>
      <c r="E107" s="186"/>
    </row>
    <row r="108" spans="1:3" ht="12.75">
      <c r="A108" s="119" t="s">
        <v>200</v>
      </c>
      <c r="C108" s="124" t="s">
        <v>347</v>
      </c>
    </row>
    <row r="109" spans="1:4" ht="12.75">
      <c r="A109" s="131" t="s">
        <v>202</v>
      </c>
      <c r="D109" s="119" t="s">
        <v>304</v>
      </c>
    </row>
    <row r="110" ht="12.75">
      <c r="A110" s="119" t="s">
        <v>267</v>
      </c>
    </row>
    <row r="111" spans="1:7" ht="25.5">
      <c r="A111" s="126" t="s">
        <v>205</v>
      </c>
      <c r="B111" s="386" t="s">
        <v>246</v>
      </c>
      <c r="C111" s="399"/>
      <c r="D111" s="399"/>
      <c r="E111" s="387"/>
      <c r="F111" s="126" t="s">
        <v>263</v>
      </c>
      <c r="G111" s="151" t="s">
        <v>282</v>
      </c>
    </row>
    <row r="112" spans="1:7" ht="12.75">
      <c r="A112" s="128">
        <v>1</v>
      </c>
      <c r="B112" s="388">
        <v>2</v>
      </c>
      <c r="C112" s="400"/>
      <c r="D112" s="400"/>
      <c r="E112" s="389"/>
      <c r="F112" s="128">
        <v>4</v>
      </c>
      <c r="G112" s="128">
        <v>5</v>
      </c>
    </row>
    <row r="113" spans="1:7" ht="30.75" customHeight="1">
      <c r="A113" s="158" t="s">
        <v>133</v>
      </c>
      <c r="B113" s="373" t="s">
        <v>344</v>
      </c>
      <c r="C113" s="374"/>
      <c r="D113" s="374"/>
      <c r="E113" s="375"/>
      <c r="F113" s="161"/>
      <c r="G113" s="142">
        <f>'ПФХД 2019'!I151</f>
        <v>20000</v>
      </c>
    </row>
    <row r="114" spans="1:15" s="119" customFormat="1" ht="12.75">
      <c r="A114" s="382" t="s">
        <v>219</v>
      </c>
      <c r="B114" s="383"/>
      <c r="C114" s="383"/>
      <c r="D114" s="383"/>
      <c r="E114" s="384"/>
      <c r="F114" s="156" t="s">
        <v>6</v>
      </c>
      <c r="G114" s="145">
        <f>G113</f>
        <v>20000</v>
      </c>
      <c r="K114" s="224"/>
      <c r="L114" s="224"/>
      <c r="M114" s="224"/>
      <c r="N114" s="224"/>
      <c r="O114" s="224"/>
    </row>
    <row r="115" ht="9.75" customHeight="1"/>
    <row r="116" spans="1:3" ht="12.75">
      <c r="A116" s="119" t="s">
        <v>200</v>
      </c>
      <c r="C116" s="124" t="s">
        <v>349</v>
      </c>
    </row>
    <row r="117" spans="1:4" ht="12.75">
      <c r="A117" s="131" t="s">
        <v>202</v>
      </c>
      <c r="D117" s="119" t="s">
        <v>304</v>
      </c>
    </row>
    <row r="118" ht="12.75">
      <c r="A118" s="119" t="s">
        <v>268</v>
      </c>
    </row>
    <row r="119" spans="1:7" ht="25.5">
      <c r="A119" s="126" t="s">
        <v>205</v>
      </c>
      <c r="B119" s="386" t="s">
        <v>246</v>
      </c>
      <c r="C119" s="399"/>
      <c r="D119" s="399"/>
      <c r="E119" s="387"/>
      <c r="F119" s="126" t="s">
        <v>263</v>
      </c>
      <c r="G119" s="151" t="s">
        <v>282</v>
      </c>
    </row>
    <row r="120" spans="1:15" s="117" customFormat="1" ht="12.75">
      <c r="A120" s="128">
        <v>1</v>
      </c>
      <c r="B120" s="388">
        <v>2</v>
      </c>
      <c r="C120" s="400"/>
      <c r="D120" s="400"/>
      <c r="E120" s="389"/>
      <c r="F120" s="128">
        <v>4</v>
      </c>
      <c r="G120" s="128">
        <v>5</v>
      </c>
      <c r="K120" s="169"/>
      <c r="L120" s="169"/>
      <c r="M120" s="169"/>
      <c r="N120" s="169"/>
      <c r="O120" s="169"/>
    </row>
    <row r="121" spans="1:7" ht="32.25" customHeight="1">
      <c r="A121" s="158" t="s">
        <v>133</v>
      </c>
      <c r="B121" s="373" t="s">
        <v>283</v>
      </c>
      <c r="C121" s="374"/>
      <c r="D121" s="374"/>
      <c r="E121" s="375"/>
      <c r="F121" s="161"/>
      <c r="G121" s="142">
        <f>'ПФХД 2019'!I152</f>
        <v>50000</v>
      </c>
    </row>
    <row r="122" spans="1:7" ht="12.75">
      <c r="A122" s="382" t="s">
        <v>219</v>
      </c>
      <c r="B122" s="383"/>
      <c r="C122" s="383"/>
      <c r="D122" s="383"/>
      <c r="E122" s="384"/>
      <c r="F122" s="156" t="s">
        <v>6</v>
      </c>
      <c r="G122" s="145">
        <f>G121</f>
        <v>50000</v>
      </c>
    </row>
    <row r="123" ht="5.25" customHeight="1"/>
    <row r="124" spans="1:3" ht="12.75">
      <c r="A124" s="119" t="s">
        <v>200</v>
      </c>
      <c r="C124" s="124" t="s">
        <v>345</v>
      </c>
    </row>
    <row r="125" spans="1:4" ht="12.75">
      <c r="A125" s="131" t="s">
        <v>202</v>
      </c>
      <c r="D125" s="236" t="s">
        <v>304</v>
      </c>
    </row>
    <row r="126" ht="12.75">
      <c r="A126" s="119" t="s">
        <v>350</v>
      </c>
    </row>
    <row r="127" spans="1:7" ht="61.5" customHeight="1">
      <c r="A127" s="126" t="s">
        <v>205</v>
      </c>
      <c r="B127" s="395" t="s">
        <v>246</v>
      </c>
      <c r="C127" s="395"/>
      <c r="D127" s="395"/>
      <c r="E127" s="126" t="s">
        <v>260</v>
      </c>
      <c r="F127" s="126" t="s">
        <v>261</v>
      </c>
      <c r="G127" s="126" t="s">
        <v>266</v>
      </c>
    </row>
    <row r="128" spans="1:15" s="117" customFormat="1" ht="12.75">
      <c r="A128" s="128">
        <v>1</v>
      </c>
      <c r="B128" s="405">
        <v>2</v>
      </c>
      <c r="C128" s="405"/>
      <c r="D128" s="405"/>
      <c r="E128" s="128">
        <v>3</v>
      </c>
      <c r="F128" s="128">
        <v>4</v>
      </c>
      <c r="G128" s="128">
        <v>5</v>
      </c>
      <c r="K128" s="169"/>
      <c r="L128" s="169"/>
      <c r="M128" s="169"/>
      <c r="N128" s="169"/>
      <c r="O128" s="169"/>
    </row>
    <row r="129" spans="1:7" ht="27.75" customHeight="1">
      <c r="A129" s="184" t="s">
        <v>133</v>
      </c>
      <c r="B129" s="414" t="s">
        <v>348</v>
      </c>
      <c r="C129" s="415"/>
      <c r="D129" s="415"/>
      <c r="E129" s="208"/>
      <c r="F129" s="161"/>
      <c r="G129" s="142">
        <f>'ПФХД 2019'!I149</f>
        <v>10000</v>
      </c>
    </row>
    <row r="130" spans="1:7" ht="12.75">
      <c r="A130" s="434" t="s">
        <v>219</v>
      </c>
      <c r="B130" s="434"/>
      <c r="C130" s="434"/>
      <c r="D130" s="434"/>
      <c r="E130" s="176"/>
      <c r="F130" s="156" t="s">
        <v>6</v>
      </c>
      <c r="G130" s="145">
        <f>G129</f>
        <v>10000</v>
      </c>
    </row>
    <row r="131" ht="5.25" customHeight="1"/>
    <row r="132" spans="1:10" ht="21.75" customHeight="1">
      <c r="A132" s="393" t="s">
        <v>292</v>
      </c>
      <c r="B132" s="393"/>
      <c r="C132" s="393"/>
      <c r="D132" s="393"/>
      <c r="E132" s="393"/>
      <c r="F132" s="393"/>
      <c r="G132" s="393"/>
      <c r="H132" s="393"/>
      <c r="I132" s="393"/>
      <c r="J132" s="393"/>
    </row>
    <row r="134" spans="1:7" ht="12.75">
      <c r="A134" s="191" t="s">
        <v>200</v>
      </c>
      <c r="B134"/>
      <c r="C134" s="192"/>
      <c r="D134"/>
      <c r="E134"/>
      <c r="F134" s="193"/>
      <c r="G134"/>
    </row>
    <row r="135" spans="1:7" ht="12.75">
      <c r="A135" t="s">
        <v>202</v>
      </c>
      <c r="B135"/>
      <c r="C135"/>
      <c r="D135" s="191" t="s">
        <v>304</v>
      </c>
      <c r="E135"/>
      <c r="F135" s="193"/>
      <c r="G135"/>
    </row>
    <row r="136" spans="1:10" s="190" customFormat="1" ht="38.25">
      <c r="A136" s="194" t="s">
        <v>205</v>
      </c>
      <c r="B136" s="423" t="s">
        <v>246</v>
      </c>
      <c r="C136" s="423"/>
      <c r="D136" s="423"/>
      <c r="E136" s="194" t="s">
        <v>276</v>
      </c>
      <c r="F136" s="194" t="s">
        <v>277</v>
      </c>
      <c r="G136" s="194" t="s">
        <v>293</v>
      </c>
      <c r="H136" s="131"/>
      <c r="I136" s="131"/>
      <c r="J136" s="131"/>
    </row>
    <row r="137" spans="1:10" s="190" customFormat="1" ht="12.75">
      <c r="A137" s="195">
        <v>1</v>
      </c>
      <c r="B137" s="424">
        <v>2</v>
      </c>
      <c r="C137" s="424"/>
      <c r="D137" s="424"/>
      <c r="E137" s="195">
        <v>3</v>
      </c>
      <c r="F137" s="195">
        <v>4</v>
      </c>
      <c r="G137" s="195">
        <v>5</v>
      </c>
      <c r="H137" s="131"/>
      <c r="I137" s="131"/>
      <c r="J137" s="131"/>
    </row>
    <row r="138" spans="1:10" s="190" customFormat="1" ht="12.75">
      <c r="A138" s="196" t="s">
        <v>133</v>
      </c>
      <c r="B138" s="419"/>
      <c r="C138" s="420"/>
      <c r="D138" s="420"/>
      <c r="E138" s="207"/>
      <c r="F138" s="206"/>
      <c r="G138" s="198"/>
      <c r="H138" s="131"/>
      <c r="I138" s="131"/>
      <c r="J138" s="131"/>
    </row>
    <row r="139" spans="1:10" s="190" customFormat="1" ht="12.75">
      <c r="A139" s="421" t="s">
        <v>219</v>
      </c>
      <c r="B139" s="421"/>
      <c r="C139" s="421"/>
      <c r="D139" s="421"/>
      <c r="E139" s="199"/>
      <c r="F139" s="200" t="s">
        <v>6</v>
      </c>
      <c r="G139" s="201">
        <f>G138</f>
        <v>0</v>
      </c>
      <c r="H139" s="131"/>
      <c r="I139" s="131"/>
      <c r="J139" s="131"/>
    </row>
    <row r="141" spans="1:10" s="190" customFormat="1" ht="12.75">
      <c r="A141" s="393" t="s">
        <v>294</v>
      </c>
      <c r="B141" s="393"/>
      <c r="C141" s="393"/>
      <c r="D141" s="393"/>
      <c r="E141" s="393"/>
      <c r="F141" s="393"/>
      <c r="G141" s="393"/>
      <c r="H141" s="393"/>
      <c r="I141" s="393"/>
      <c r="J141" s="393"/>
    </row>
    <row r="143" spans="1:10" s="190" customFormat="1" ht="12.75">
      <c r="A143" s="191" t="s">
        <v>200</v>
      </c>
      <c r="B143"/>
      <c r="C143" s="192"/>
      <c r="D143"/>
      <c r="E143"/>
      <c r="F143" s="193"/>
      <c r="G143"/>
      <c r="H143" s="131"/>
      <c r="I143" s="131"/>
      <c r="J143" s="131"/>
    </row>
    <row r="144" spans="1:10" s="190" customFormat="1" ht="12.75">
      <c r="A144" t="s">
        <v>202</v>
      </c>
      <c r="B144"/>
      <c r="C144"/>
      <c r="D144" s="191" t="s">
        <v>304</v>
      </c>
      <c r="E144"/>
      <c r="F144" s="193"/>
      <c r="G144"/>
      <c r="H144" s="131"/>
      <c r="I144" s="131"/>
      <c r="J144" s="131"/>
    </row>
    <row r="145" spans="1:10" s="190" customFormat="1" ht="38.25">
      <c r="A145" s="194" t="s">
        <v>205</v>
      </c>
      <c r="B145" s="423" t="s">
        <v>246</v>
      </c>
      <c r="C145" s="423"/>
      <c r="D145" s="423"/>
      <c r="E145" s="194" t="s">
        <v>276</v>
      </c>
      <c r="F145" s="194" t="s">
        <v>277</v>
      </c>
      <c r="G145" s="194" t="s">
        <v>293</v>
      </c>
      <c r="H145" s="131"/>
      <c r="I145" s="131"/>
      <c r="J145" s="131"/>
    </row>
    <row r="146" spans="1:10" s="190" customFormat="1" ht="12.75">
      <c r="A146" s="195">
        <v>1</v>
      </c>
      <c r="B146" s="424">
        <v>2</v>
      </c>
      <c r="C146" s="424"/>
      <c r="D146" s="424"/>
      <c r="E146" s="195">
        <v>3</v>
      </c>
      <c r="F146" s="195">
        <v>4</v>
      </c>
      <c r="G146" s="195">
        <v>5</v>
      </c>
      <c r="H146" s="131"/>
      <c r="I146" s="131"/>
      <c r="J146" s="131"/>
    </row>
    <row r="147" spans="1:10" s="190" customFormat="1" ht="12.75">
      <c r="A147" s="196" t="s">
        <v>133</v>
      </c>
      <c r="B147" s="419"/>
      <c r="C147" s="420"/>
      <c r="D147" s="420"/>
      <c r="E147" s="207"/>
      <c r="F147" s="206"/>
      <c r="G147" s="198"/>
      <c r="H147" s="131"/>
      <c r="I147" s="131"/>
      <c r="J147" s="131"/>
    </row>
    <row r="148" spans="1:10" s="190" customFormat="1" ht="12.75">
      <c r="A148" s="421" t="s">
        <v>219</v>
      </c>
      <c r="B148" s="421"/>
      <c r="C148" s="421"/>
      <c r="D148" s="421"/>
      <c r="E148" s="199"/>
      <c r="F148" s="200" t="s">
        <v>6</v>
      </c>
      <c r="G148" s="201">
        <f>G147</f>
        <v>0</v>
      </c>
      <c r="H148" s="131"/>
      <c r="I148" s="131"/>
      <c r="J148" s="131"/>
    </row>
    <row r="149" spans="1:10" s="190" customFormat="1" ht="6.75" customHeight="1" hidden="1">
      <c r="A149" s="131"/>
      <c r="B149" s="131"/>
      <c r="C149" s="131"/>
      <c r="D149" s="131"/>
      <c r="E149" s="131"/>
      <c r="F149" s="117"/>
      <c r="G149" s="131"/>
      <c r="H149" s="131"/>
      <c r="I149" s="131"/>
      <c r="J149" s="131"/>
    </row>
    <row r="150" spans="1:10" s="190" customFormat="1" ht="11.25" customHeight="1">
      <c r="A150" s="393" t="s">
        <v>285</v>
      </c>
      <c r="B150" s="393"/>
      <c r="C150" s="393"/>
      <c r="D150" s="393"/>
      <c r="E150" s="393"/>
      <c r="F150" s="393"/>
      <c r="G150" s="393"/>
      <c r="H150" s="393"/>
      <c r="I150" s="393"/>
      <c r="J150" s="393"/>
    </row>
    <row r="151" spans="1:10" s="190" customFormat="1" ht="11.25" customHeight="1">
      <c r="A151" s="120"/>
      <c r="B151" s="120"/>
      <c r="C151" s="120"/>
      <c r="D151" s="120"/>
      <c r="E151" s="120"/>
      <c r="F151" s="120"/>
      <c r="G151" s="120"/>
      <c r="H151" s="120"/>
      <c r="I151" s="120"/>
      <c r="J151" s="120"/>
    </row>
    <row r="152" spans="1:3" ht="14.25">
      <c r="A152" s="170" t="s">
        <v>200</v>
      </c>
      <c r="C152" s="171">
        <v>244</v>
      </c>
    </row>
    <row r="153" spans="1:4" ht="14.25" customHeight="1">
      <c r="A153" s="131" t="s">
        <v>202</v>
      </c>
      <c r="D153" s="119" t="s">
        <v>304</v>
      </c>
    </row>
    <row r="154" ht="12.75">
      <c r="A154" s="119" t="s">
        <v>286</v>
      </c>
    </row>
    <row r="155" spans="1:8" ht="43.5" customHeight="1">
      <c r="A155" s="126" t="s">
        <v>205</v>
      </c>
      <c r="B155" s="386" t="s">
        <v>246</v>
      </c>
      <c r="C155" s="399"/>
      <c r="D155" s="387"/>
      <c r="E155" s="126" t="s">
        <v>247</v>
      </c>
      <c r="F155" s="126" t="s">
        <v>248</v>
      </c>
      <c r="G155" s="126" t="s">
        <v>249</v>
      </c>
      <c r="H155" s="151" t="s">
        <v>225</v>
      </c>
    </row>
    <row r="156" spans="1:8" ht="12.75">
      <c r="A156" s="128">
        <v>1</v>
      </c>
      <c r="B156" s="388">
        <v>2</v>
      </c>
      <c r="C156" s="400"/>
      <c r="D156" s="389"/>
      <c r="E156" s="128">
        <v>3</v>
      </c>
      <c r="F156" s="128">
        <v>4</v>
      </c>
      <c r="G156" s="128">
        <v>5</v>
      </c>
      <c r="H156" s="128">
        <v>6</v>
      </c>
    </row>
    <row r="157" spans="1:8" ht="12.75">
      <c r="A157" s="158" t="s">
        <v>133</v>
      </c>
      <c r="B157" s="373" t="s">
        <v>295</v>
      </c>
      <c r="C157" s="432"/>
      <c r="D157" s="433"/>
      <c r="E157" s="172"/>
      <c r="F157" s="161">
        <v>12</v>
      </c>
      <c r="G157" s="257">
        <f>H157/F157</f>
        <v>3083.3333333333335</v>
      </c>
      <c r="H157" s="142">
        <f>'ПФХД 2019'!I160</f>
        <v>37000</v>
      </c>
    </row>
    <row r="158" spans="1:8" ht="12.75">
      <c r="A158" s="376" t="s">
        <v>250</v>
      </c>
      <c r="B158" s="377"/>
      <c r="C158" s="377"/>
      <c r="D158" s="378"/>
      <c r="E158" s="156" t="s">
        <v>6</v>
      </c>
      <c r="F158" s="156" t="s">
        <v>6</v>
      </c>
      <c r="G158" s="156" t="s">
        <v>6</v>
      </c>
      <c r="H158" s="145">
        <f>SUM(H157:H157)</f>
        <v>37000</v>
      </c>
    </row>
    <row r="159" ht="11.25" customHeight="1"/>
    <row r="160" ht="13.5" customHeight="1">
      <c r="A160" s="119" t="s">
        <v>284</v>
      </c>
    </row>
    <row r="161" spans="1:9" ht="38.25">
      <c r="A161" s="126" t="s">
        <v>205</v>
      </c>
      <c r="B161" s="386" t="s">
        <v>246</v>
      </c>
      <c r="C161" s="399"/>
      <c r="D161" s="387"/>
      <c r="E161" s="126" t="s">
        <v>251</v>
      </c>
      <c r="F161" s="126" t="s">
        <v>252</v>
      </c>
      <c r="G161" s="126" t="s">
        <v>253</v>
      </c>
      <c r="I161" s="230"/>
    </row>
    <row r="162" spans="1:7" ht="12.75">
      <c r="A162" s="128">
        <v>1</v>
      </c>
      <c r="B162" s="388">
        <v>2</v>
      </c>
      <c r="C162" s="400"/>
      <c r="D162" s="389"/>
      <c r="E162" s="128">
        <v>3</v>
      </c>
      <c r="F162" s="128">
        <v>4</v>
      </c>
      <c r="G162" s="128">
        <v>5</v>
      </c>
    </row>
    <row r="163" spans="1:7" ht="21" customHeight="1">
      <c r="A163" s="158" t="s">
        <v>133</v>
      </c>
      <c r="B163" s="373" t="s">
        <v>254</v>
      </c>
      <c r="C163" s="374"/>
      <c r="D163" s="375"/>
      <c r="E163" s="161"/>
      <c r="F163" s="162"/>
      <c r="G163" s="142">
        <f>'ПФХД 2019'!I161</f>
        <v>30000</v>
      </c>
    </row>
    <row r="164" spans="1:7" ht="14.25" customHeight="1">
      <c r="A164" s="376" t="s">
        <v>219</v>
      </c>
      <c r="B164" s="377"/>
      <c r="C164" s="377"/>
      <c r="D164" s="378"/>
      <c r="E164" s="156" t="s">
        <v>6</v>
      </c>
      <c r="F164" s="156" t="s">
        <v>6</v>
      </c>
      <c r="G164" s="145">
        <f>SUM(G163:G163)</f>
        <v>30000</v>
      </c>
    </row>
    <row r="165" ht="7.5" customHeight="1"/>
    <row r="166" ht="12.75" customHeight="1">
      <c r="A166" s="119" t="s">
        <v>287</v>
      </c>
    </row>
    <row r="167" spans="1:8" ht="38.25">
      <c r="A167" s="126" t="s">
        <v>205</v>
      </c>
      <c r="B167" s="395" t="s">
        <v>16</v>
      </c>
      <c r="C167" s="395"/>
      <c r="D167" s="395"/>
      <c r="E167" s="126" t="s">
        <v>255</v>
      </c>
      <c r="F167" s="126" t="s">
        <v>256</v>
      </c>
      <c r="G167" s="126" t="s">
        <v>257</v>
      </c>
      <c r="H167" s="126" t="s">
        <v>258</v>
      </c>
    </row>
    <row r="168" spans="1:8" ht="12.75">
      <c r="A168" s="128">
        <v>1</v>
      </c>
      <c r="B168" s="405">
        <v>2</v>
      </c>
      <c r="C168" s="405"/>
      <c r="D168" s="405"/>
      <c r="E168" s="128">
        <v>4</v>
      </c>
      <c r="F168" s="128">
        <v>5</v>
      </c>
      <c r="G168" s="128">
        <v>6</v>
      </c>
      <c r="H168" s="128">
        <v>6</v>
      </c>
    </row>
    <row r="169" spans="1:12" ht="12.75">
      <c r="A169" s="161">
        <v>1</v>
      </c>
      <c r="B169" s="427" t="s">
        <v>296</v>
      </c>
      <c r="C169" s="430"/>
      <c r="D169" s="431"/>
      <c r="E169" s="232">
        <f>H169/F169</f>
        <v>0</v>
      </c>
      <c r="F169" s="213">
        <v>5.5</v>
      </c>
      <c r="G169" s="173"/>
      <c r="H169" s="174">
        <v>0</v>
      </c>
      <c r="L169" s="131"/>
    </row>
    <row r="170" spans="1:12" ht="12.75">
      <c r="A170" s="161">
        <v>2</v>
      </c>
      <c r="B170" s="427" t="s">
        <v>297</v>
      </c>
      <c r="C170" s="428"/>
      <c r="D170" s="429"/>
      <c r="E170" s="232">
        <f>H170/F170</f>
        <v>0</v>
      </c>
      <c r="F170" s="213">
        <v>1520</v>
      </c>
      <c r="G170" s="173"/>
      <c r="H170" s="174">
        <v>0</v>
      </c>
      <c r="L170" s="131"/>
    </row>
    <row r="171" spans="1:12" ht="12.75">
      <c r="A171" s="161">
        <v>3</v>
      </c>
      <c r="B171" s="427" t="s">
        <v>298</v>
      </c>
      <c r="C171" s="428"/>
      <c r="D171" s="429"/>
      <c r="E171" s="232">
        <f>H171/F171</f>
        <v>4989.485757981265</v>
      </c>
      <c r="F171" s="213">
        <v>16.7392</v>
      </c>
      <c r="G171" s="173"/>
      <c r="H171" s="174">
        <f>K172-H173</f>
        <v>83520</v>
      </c>
      <c r="K171" s="234">
        <f>'ПФХД 2019'!I162</f>
        <v>180000</v>
      </c>
      <c r="L171" s="131"/>
    </row>
    <row r="172" spans="1:11" ht="12.75">
      <c r="A172" s="161">
        <v>4</v>
      </c>
      <c r="B172" s="427" t="s">
        <v>299</v>
      </c>
      <c r="C172" s="428"/>
      <c r="D172" s="429"/>
      <c r="E172" s="232">
        <f>H172/F172</f>
        <v>5067.226890756303</v>
      </c>
      <c r="F172" s="213">
        <v>19.04</v>
      </c>
      <c r="G172" s="173"/>
      <c r="H172" s="174">
        <f>K173</f>
        <v>96480</v>
      </c>
      <c r="K172" s="235">
        <f>K171*0.464</f>
        <v>83520</v>
      </c>
    </row>
    <row r="173" spans="1:12" ht="12.75">
      <c r="A173" s="161">
        <v>5</v>
      </c>
      <c r="B173" s="427" t="s">
        <v>300</v>
      </c>
      <c r="C173" s="428"/>
      <c r="D173" s="429"/>
      <c r="E173" s="232">
        <v>59.9466</v>
      </c>
      <c r="F173" s="213">
        <v>427.16</v>
      </c>
      <c r="G173" s="173"/>
      <c r="H173" s="174">
        <v>0</v>
      </c>
      <c r="K173" s="235">
        <f>K171-K172</f>
        <v>96480</v>
      </c>
      <c r="L173" s="131"/>
    </row>
    <row r="174" spans="1:12" ht="12.75">
      <c r="A174" s="434" t="s">
        <v>219</v>
      </c>
      <c r="B174" s="434"/>
      <c r="C174" s="434"/>
      <c r="D174" s="434"/>
      <c r="E174" s="156" t="s">
        <v>6</v>
      </c>
      <c r="F174" s="156" t="s">
        <v>6</v>
      </c>
      <c r="G174" s="156" t="s">
        <v>6</v>
      </c>
      <c r="H174" s="145">
        <f>SUM(H169:H173)</f>
        <v>180000</v>
      </c>
      <c r="K174" s="190">
        <v>0</v>
      </c>
      <c r="L174" s="228">
        <f>H174-K174</f>
        <v>180000</v>
      </c>
    </row>
    <row r="175" spans="1:8" ht="12.75">
      <c r="A175" s="177"/>
      <c r="B175" s="177"/>
      <c r="C175" s="177"/>
      <c r="D175" s="177"/>
      <c r="E175" s="181"/>
      <c r="F175" s="181"/>
      <c r="G175" s="181"/>
      <c r="H175" s="182"/>
    </row>
    <row r="176" spans="1:15" ht="12.75">
      <c r="A176" s="191" t="s">
        <v>288</v>
      </c>
      <c r="K176" s="227"/>
      <c r="L176" s="227"/>
      <c r="M176" s="227"/>
      <c r="N176" s="227"/>
      <c r="O176" s="227"/>
    </row>
    <row r="177" spans="1:15" ht="37.5" customHeight="1">
      <c r="A177" s="194" t="s">
        <v>205</v>
      </c>
      <c r="B177" s="423" t="s">
        <v>246</v>
      </c>
      <c r="C177" s="423"/>
      <c r="D177" s="423"/>
      <c r="E177" s="194" t="s">
        <v>263</v>
      </c>
      <c r="F177" s="214" t="s">
        <v>301</v>
      </c>
      <c r="G177" s="194" t="s">
        <v>302</v>
      </c>
      <c r="H177" s="216"/>
      <c r="I177" s="233"/>
      <c r="K177" s="227"/>
      <c r="L177" s="227"/>
      <c r="M177" s="227"/>
      <c r="N177" s="227"/>
      <c r="O177" s="227"/>
    </row>
    <row r="178" spans="1:15" ht="12.75">
      <c r="A178" s="195">
        <v>1</v>
      </c>
      <c r="B178" s="424">
        <v>2</v>
      </c>
      <c r="C178" s="424"/>
      <c r="D178" s="424"/>
      <c r="E178" s="195">
        <v>3</v>
      </c>
      <c r="F178" s="215">
        <v>4</v>
      </c>
      <c r="G178" s="195">
        <v>5</v>
      </c>
      <c r="H178" s="217"/>
      <c r="K178" s="227"/>
      <c r="L178" s="227"/>
      <c r="M178" s="227"/>
      <c r="N178" s="227"/>
      <c r="O178" s="227"/>
    </row>
    <row r="179" spans="1:15" ht="12.75">
      <c r="A179" s="196" t="s">
        <v>133</v>
      </c>
      <c r="B179" s="419" t="s">
        <v>303</v>
      </c>
      <c r="C179" s="420"/>
      <c r="D179" s="420"/>
      <c r="E179" s="207"/>
      <c r="F179" s="219"/>
      <c r="G179" s="198">
        <f>'ПФХД 2019'!I163</f>
        <v>30000</v>
      </c>
      <c r="H179" s="218"/>
      <c r="K179" s="227"/>
      <c r="L179" s="227"/>
      <c r="M179" s="227"/>
      <c r="N179" s="227"/>
      <c r="O179" s="227"/>
    </row>
    <row r="180" spans="1:15" ht="12.75">
      <c r="A180" s="421" t="s">
        <v>219</v>
      </c>
      <c r="B180" s="421"/>
      <c r="C180" s="421"/>
      <c r="D180" s="421"/>
      <c r="E180" s="199"/>
      <c r="F180" s="220" t="s">
        <v>6</v>
      </c>
      <c r="G180" s="201">
        <f>G179</f>
        <v>30000</v>
      </c>
      <c r="H180" s="205"/>
      <c r="K180" s="227"/>
      <c r="L180" s="227"/>
      <c r="M180" s="227"/>
      <c r="N180" s="227"/>
      <c r="O180" s="227"/>
    </row>
    <row r="182" ht="12.75">
      <c r="A182" s="119" t="s">
        <v>289</v>
      </c>
    </row>
    <row r="183" spans="1:7" ht="12.75">
      <c r="A183" t="s">
        <v>202</v>
      </c>
      <c r="B183"/>
      <c r="C183"/>
      <c r="D183" s="191" t="s">
        <v>304</v>
      </c>
      <c r="E183"/>
      <c r="F183" s="193"/>
      <c r="G183"/>
    </row>
    <row r="184" spans="1:9" ht="38.25" customHeight="1">
      <c r="A184" s="175" t="s">
        <v>205</v>
      </c>
      <c r="B184" s="407" t="s">
        <v>16</v>
      </c>
      <c r="C184" s="408"/>
      <c r="D184" s="408"/>
      <c r="E184" s="408"/>
      <c r="F184" s="408"/>
      <c r="G184" s="408"/>
      <c r="H184" s="409"/>
      <c r="I184" s="175" t="s">
        <v>259</v>
      </c>
    </row>
    <row r="185" spans="1:9" ht="12.75" customHeight="1">
      <c r="A185" s="128">
        <v>1</v>
      </c>
      <c r="B185" s="388">
        <v>2</v>
      </c>
      <c r="C185" s="400"/>
      <c r="D185" s="400"/>
      <c r="E185" s="400"/>
      <c r="F185" s="400"/>
      <c r="G185" s="400"/>
      <c r="H185" s="389"/>
      <c r="I185" s="128">
        <v>3</v>
      </c>
    </row>
    <row r="186" spans="1:9" ht="152.25" customHeight="1">
      <c r="A186" s="179">
        <v>1</v>
      </c>
      <c r="B186" s="379" t="s">
        <v>307</v>
      </c>
      <c r="C186" s="380"/>
      <c r="D186" s="380"/>
      <c r="E186" s="380"/>
      <c r="F186" s="380"/>
      <c r="G186" s="380"/>
      <c r="H186" s="381"/>
      <c r="I186" s="231">
        <f>'ПФХД 2019'!I164</f>
        <v>650000</v>
      </c>
    </row>
    <row r="187" spans="1:9" ht="12.75">
      <c r="A187" s="382" t="s">
        <v>219</v>
      </c>
      <c r="B187" s="383"/>
      <c r="C187" s="383"/>
      <c r="D187" s="383"/>
      <c r="E187" s="383"/>
      <c r="F187" s="383"/>
      <c r="G187" s="383"/>
      <c r="H187" s="384"/>
      <c r="I187" s="145">
        <f>SUM(I186:I186)</f>
        <v>650000</v>
      </c>
    </row>
    <row r="188" ht="7.5" customHeight="1"/>
    <row r="189" spans="1:15" s="117" customFormat="1" ht="12.75" customHeight="1">
      <c r="A189" s="131"/>
      <c r="B189" s="131"/>
      <c r="C189" s="131"/>
      <c r="D189" s="131"/>
      <c r="E189" s="131"/>
      <c r="G189" s="131"/>
      <c r="H189" s="131"/>
      <c r="I189" s="131"/>
      <c r="K189" s="169"/>
      <c r="L189" s="169"/>
      <c r="M189" s="169"/>
      <c r="N189" s="169"/>
      <c r="O189" s="169"/>
    </row>
    <row r="190" spans="1:15" s="117" customFormat="1" ht="12.75" customHeight="1">
      <c r="A190" s="119" t="s">
        <v>312</v>
      </c>
      <c r="B190" s="131"/>
      <c r="C190" s="131"/>
      <c r="D190" s="131"/>
      <c r="E190" s="131"/>
      <c r="G190" s="131"/>
      <c r="H190" s="131"/>
      <c r="I190" s="131"/>
      <c r="K190" s="169"/>
      <c r="L190" s="169"/>
      <c r="M190" s="169"/>
      <c r="N190" s="169"/>
      <c r="O190" s="169"/>
    </row>
    <row r="191" spans="1:15" s="117" customFormat="1" ht="12.75" customHeight="1">
      <c r="A191" t="s">
        <v>202</v>
      </c>
      <c r="B191"/>
      <c r="C191"/>
      <c r="D191" s="191" t="s">
        <v>304</v>
      </c>
      <c r="E191"/>
      <c r="F191" s="193"/>
      <c r="G191"/>
      <c r="H191" s="131"/>
      <c r="I191" s="131"/>
      <c r="K191" s="169"/>
      <c r="L191" s="169"/>
      <c r="M191" s="169"/>
      <c r="N191" s="169"/>
      <c r="O191" s="169"/>
    </row>
    <row r="192" spans="1:15" s="117" customFormat="1" ht="12.75" customHeight="1">
      <c r="A192" s="175" t="s">
        <v>205</v>
      </c>
      <c r="B192" s="407" t="s">
        <v>16</v>
      </c>
      <c r="C192" s="408"/>
      <c r="D192" s="408"/>
      <c r="E192" s="408"/>
      <c r="F192" s="408"/>
      <c r="G192" s="408"/>
      <c r="H192" s="409"/>
      <c r="I192" s="175" t="s">
        <v>259</v>
      </c>
      <c r="K192" s="169"/>
      <c r="L192" s="169"/>
      <c r="M192" s="169"/>
      <c r="N192" s="169"/>
      <c r="O192" s="169"/>
    </row>
    <row r="193" spans="1:15" s="117" customFormat="1" ht="12.75" customHeight="1">
      <c r="A193" s="128">
        <v>1</v>
      </c>
      <c r="B193" s="388">
        <v>2</v>
      </c>
      <c r="C193" s="400"/>
      <c r="D193" s="400"/>
      <c r="E193" s="400"/>
      <c r="F193" s="400"/>
      <c r="G193" s="400"/>
      <c r="H193" s="389"/>
      <c r="I193" s="128">
        <v>3</v>
      </c>
      <c r="K193" s="169"/>
      <c r="L193" s="169"/>
      <c r="M193" s="169"/>
      <c r="N193" s="169"/>
      <c r="O193" s="169"/>
    </row>
    <row r="194" spans="1:15" s="117" customFormat="1" ht="78" customHeight="1">
      <c r="A194" s="179">
        <v>1</v>
      </c>
      <c r="B194" s="379" t="s">
        <v>351</v>
      </c>
      <c r="C194" s="380"/>
      <c r="D194" s="380"/>
      <c r="E194" s="380"/>
      <c r="F194" s="380"/>
      <c r="G194" s="380"/>
      <c r="H194" s="381"/>
      <c r="I194" s="231">
        <f>'ПФХД 2019'!I165</f>
        <v>450000</v>
      </c>
      <c r="K194" s="169"/>
      <c r="L194" s="169"/>
      <c r="M194" s="169"/>
      <c r="N194" s="169"/>
      <c r="O194" s="169"/>
    </row>
    <row r="195" spans="1:15" s="117" customFormat="1" ht="12.75" customHeight="1">
      <c r="A195" s="382" t="s">
        <v>219</v>
      </c>
      <c r="B195" s="383"/>
      <c r="C195" s="383"/>
      <c r="D195" s="383"/>
      <c r="E195" s="383"/>
      <c r="F195" s="383"/>
      <c r="G195" s="383"/>
      <c r="H195" s="384"/>
      <c r="I195" s="145">
        <f>SUM(I194:I194)</f>
        <v>450000</v>
      </c>
      <c r="K195" s="169"/>
      <c r="L195" s="169"/>
      <c r="M195" s="169"/>
      <c r="N195" s="169"/>
      <c r="O195" s="169"/>
    </row>
    <row r="196" spans="1:15" s="117" customFormat="1" ht="12.75" customHeight="1">
      <c r="A196" s="177"/>
      <c r="B196" s="177"/>
      <c r="C196" s="177"/>
      <c r="D196" s="177"/>
      <c r="E196" s="177"/>
      <c r="F196" s="177"/>
      <c r="G196" s="177"/>
      <c r="H196" s="177"/>
      <c r="I196" s="182"/>
      <c r="K196" s="169"/>
      <c r="L196" s="169"/>
      <c r="M196" s="169"/>
      <c r="N196" s="169"/>
      <c r="O196" s="169"/>
    </row>
    <row r="199" spans="1:10" ht="12.75">
      <c r="A199" s="119" t="s">
        <v>200</v>
      </c>
      <c r="C199" s="124" t="s">
        <v>352</v>
      </c>
      <c r="J199" s="240"/>
    </row>
    <row r="200" spans="1:4" ht="12.75">
      <c r="A200" s="131" t="s">
        <v>202</v>
      </c>
      <c r="D200" s="119" t="s">
        <v>304</v>
      </c>
    </row>
    <row r="201" ht="12.75">
      <c r="A201" s="119" t="s">
        <v>290</v>
      </c>
    </row>
    <row r="202" spans="1:7" ht="25.5">
      <c r="A202" s="175" t="s">
        <v>205</v>
      </c>
      <c r="B202" s="407" t="s">
        <v>246</v>
      </c>
      <c r="C202" s="408"/>
      <c r="D202" s="408"/>
      <c r="E202" s="409"/>
      <c r="F202" s="175" t="s">
        <v>263</v>
      </c>
      <c r="G202" s="175" t="s">
        <v>282</v>
      </c>
    </row>
    <row r="203" spans="1:7" ht="12.75">
      <c r="A203" s="128">
        <v>1</v>
      </c>
      <c r="B203" s="388">
        <v>2</v>
      </c>
      <c r="C203" s="400"/>
      <c r="D203" s="400"/>
      <c r="E203" s="389"/>
      <c r="F203" s="128">
        <v>3</v>
      </c>
      <c r="G203" s="128">
        <v>4</v>
      </c>
    </row>
    <row r="204" spans="1:7" ht="12.75">
      <c r="A204" s="128">
        <v>1</v>
      </c>
      <c r="B204" s="411" t="s">
        <v>353</v>
      </c>
      <c r="C204" s="412"/>
      <c r="D204" s="412"/>
      <c r="E204" s="413"/>
      <c r="F204" s="128"/>
      <c r="G204" s="242">
        <f>'ПФХД 2019'!I166</f>
        <v>100000</v>
      </c>
    </row>
    <row r="205" spans="1:7" ht="12.75">
      <c r="A205" s="382" t="s">
        <v>219</v>
      </c>
      <c r="B205" s="383"/>
      <c r="C205" s="383"/>
      <c r="D205" s="383"/>
      <c r="E205" s="384"/>
      <c r="F205" s="156" t="s">
        <v>6</v>
      </c>
      <c r="G205" s="145">
        <f>SUM(G204:G204)</f>
        <v>100000</v>
      </c>
    </row>
    <row r="207" spans="1:9" ht="12.75">
      <c r="A207" s="240" t="s">
        <v>306</v>
      </c>
      <c r="B207" s="240"/>
      <c r="C207" s="240"/>
      <c r="D207" s="240"/>
      <c r="E207" s="240"/>
      <c r="F207" s="240"/>
      <c r="G207" s="240"/>
      <c r="H207" s="240"/>
      <c r="I207" s="240"/>
    </row>
    <row r="208" ht="14.25" customHeight="1">
      <c r="A208" s="119" t="s">
        <v>291</v>
      </c>
    </row>
    <row r="209" spans="1:8" ht="25.5">
      <c r="A209" s="178" t="s">
        <v>205</v>
      </c>
      <c r="B209" s="386" t="s">
        <v>246</v>
      </c>
      <c r="C209" s="399"/>
      <c r="D209" s="399"/>
      <c r="E209" s="399"/>
      <c r="F209" s="399"/>
      <c r="G209" s="387"/>
      <c r="H209" s="178" t="s">
        <v>314</v>
      </c>
    </row>
    <row r="210" spans="1:8" ht="12.75">
      <c r="A210" s="128">
        <v>1</v>
      </c>
      <c r="B210" s="388">
        <v>2</v>
      </c>
      <c r="C210" s="400"/>
      <c r="D210" s="400"/>
      <c r="E210" s="400"/>
      <c r="F210" s="400"/>
      <c r="G210" s="389"/>
      <c r="H210" s="128">
        <v>3</v>
      </c>
    </row>
    <row r="211" spans="1:8" ht="128.25" customHeight="1">
      <c r="A211" s="221">
        <v>1</v>
      </c>
      <c r="B211" s="416" t="s">
        <v>315</v>
      </c>
      <c r="C211" s="417"/>
      <c r="D211" s="417"/>
      <c r="E211" s="417"/>
      <c r="F211" s="417"/>
      <c r="G211" s="418"/>
      <c r="H211" s="231">
        <f>'ПФХД 2019'!I168</f>
        <v>465000</v>
      </c>
    </row>
    <row r="212" spans="1:15" s="117" customFormat="1" ht="12.75">
      <c r="A212" s="382" t="s">
        <v>219</v>
      </c>
      <c r="B212" s="383"/>
      <c r="C212" s="383"/>
      <c r="D212" s="383"/>
      <c r="E212" s="383"/>
      <c r="F212" s="383"/>
      <c r="G212" s="384"/>
      <c r="H212" s="145">
        <f>SUM(H211:H211)</f>
        <v>465000</v>
      </c>
      <c r="I212" s="131"/>
      <c r="K212" s="190"/>
      <c r="L212" s="190"/>
      <c r="M212" s="169"/>
      <c r="N212" s="169"/>
      <c r="O212" s="169"/>
    </row>
    <row r="213" spans="1:15" s="117" customFormat="1" ht="12.75">
      <c r="A213" s="131"/>
      <c r="B213" s="131"/>
      <c r="C213" s="131"/>
      <c r="D213" s="131"/>
      <c r="E213" s="131"/>
      <c r="G213" s="131"/>
      <c r="H213" s="131"/>
      <c r="I213" s="131"/>
      <c r="K213" s="169"/>
      <c r="L213" s="169"/>
      <c r="M213" s="169"/>
      <c r="N213" s="169"/>
      <c r="O213" s="169"/>
    </row>
    <row r="214" spans="1:15" s="117" customFormat="1" ht="12.75">
      <c r="A214" s="119" t="s">
        <v>357</v>
      </c>
      <c r="B214" s="131"/>
      <c r="C214" s="131"/>
      <c r="D214" s="131"/>
      <c r="E214" s="131"/>
      <c r="G214" s="131"/>
      <c r="H214" s="131"/>
      <c r="I214" s="131"/>
      <c r="K214" s="169"/>
      <c r="L214" s="169"/>
      <c r="M214" s="169"/>
      <c r="N214" s="169"/>
      <c r="O214" s="169"/>
    </row>
    <row r="215" spans="1:15" s="117" customFormat="1" ht="12.75">
      <c r="A215" t="s">
        <v>202</v>
      </c>
      <c r="B215"/>
      <c r="C215"/>
      <c r="D215" s="191" t="s">
        <v>304</v>
      </c>
      <c r="E215"/>
      <c r="F215" s="193"/>
      <c r="G215"/>
      <c r="H215" s="131"/>
      <c r="I215" s="131"/>
      <c r="K215" s="169"/>
      <c r="L215" s="169"/>
      <c r="M215" s="169"/>
      <c r="N215" s="169"/>
      <c r="O215" s="169"/>
    </row>
    <row r="216" spans="1:15" s="119" customFormat="1" ht="22.5" customHeight="1">
      <c r="A216" s="178" t="s">
        <v>205</v>
      </c>
      <c r="B216" s="386" t="s">
        <v>246</v>
      </c>
      <c r="C216" s="399"/>
      <c r="D216" s="399"/>
      <c r="E216" s="399"/>
      <c r="F216" s="399"/>
      <c r="G216" s="387"/>
      <c r="H216" s="178" t="s">
        <v>314</v>
      </c>
      <c r="I216" s="131"/>
      <c r="K216" s="224"/>
      <c r="L216" s="224"/>
      <c r="M216" s="224"/>
      <c r="N216" s="224"/>
      <c r="O216" s="224"/>
    </row>
    <row r="217" spans="1:15" s="119" customFormat="1" ht="13.5" customHeight="1">
      <c r="A217" s="128">
        <v>1</v>
      </c>
      <c r="B217" s="388">
        <v>2</v>
      </c>
      <c r="C217" s="400"/>
      <c r="D217" s="400"/>
      <c r="E217" s="400"/>
      <c r="F217" s="400"/>
      <c r="G217" s="389"/>
      <c r="H217" s="128">
        <v>3</v>
      </c>
      <c r="I217" s="117"/>
      <c r="K217" s="224"/>
      <c r="L217" s="224"/>
      <c r="M217" s="224"/>
      <c r="N217" s="224"/>
      <c r="O217" s="224"/>
    </row>
    <row r="218" spans="1:15" s="119" customFormat="1" ht="105" customHeight="1">
      <c r="A218" s="221">
        <v>1</v>
      </c>
      <c r="B218" s="416" t="s">
        <v>316</v>
      </c>
      <c r="C218" s="417"/>
      <c r="D218" s="417"/>
      <c r="E218" s="417"/>
      <c r="F218" s="417"/>
      <c r="G218" s="418"/>
      <c r="H218" s="231">
        <f>'ПФХД 2019'!I170</f>
        <v>920000</v>
      </c>
      <c r="I218" s="117"/>
      <c r="K218" s="224"/>
      <c r="L218" s="224"/>
      <c r="M218" s="224"/>
      <c r="N218" s="224"/>
      <c r="O218" s="224"/>
    </row>
    <row r="219" spans="1:12" ht="12.75">
      <c r="A219" s="382" t="s">
        <v>219</v>
      </c>
      <c r="B219" s="383"/>
      <c r="C219" s="383"/>
      <c r="D219" s="383"/>
      <c r="E219" s="383"/>
      <c r="F219" s="383"/>
      <c r="G219" s="384"/>
      <c r="H219" s="145">
        <f>SUM(H218:H218)</f>
        <v>920000</v>
      </c>
      <c r="I219" s="119"/>
      <c r="K219" s="224"/>
      <c r="L219" s="224"/>
    </row>
    <row r="220" spans="1:10" s="190" customFormat="1" ht="12.75">
      <c r="A220" s="180"/>
      <c r="B220" s="180"/>
      <c r="C220" s="180"/>
      <c r="D220" s="180"/>
      <c r="E220" s="180"/>
      <c r="F220" s="181"/>
      <c r="G220" s="181"/>
      <c r="H220" s="182"/>
      <c r="I220" s="183"/>
      <c r="J220" s="131"/>
    </row>
    <row r="221" spans="1:10" ht="12.75">
      <c r="A221" s="119" t="s">
        <v>200</v>
      </c>
      <c r="C221" s="124" t="s">
        <v>355</v>
      </c>
      <c r="J221" s="240"/>
    </row>
    <row r="222" spans="1:4" ht="12.75">
      <c r="A222" s="131" t="s">
        <v>202</v>
      </c>
      <c r="D222" s="119" t="s">
        <v>304</v>
      </c>
    </row>
    <row r="223" ht="12.75">
      <c r="A223" s="119" t="s">
        <v>290</v>
      </c>
    </row>
    <row r="224" spans="1:7" ht="25.5">
      <c r="A224" s="175" t="s">
        <v>205</v>
      </c>
      <c r="B224" s="407" t="s">
        <v>246</v>
      </c>
      <c r="C224" s="408"/>
      <c r="D224" s="408"/>
      <c r="E224" s="409"/>
      <c r="F224" s="175" t="s">
        <v>263</v>
      </c>
      <c r="G224" s="175" t="s">
        <v>282</v>
      </c>
    </row>
    <row r="225" spans="1:7" ht="12.75">
      <c r="A225" s="128">
        <v>1</v>
      </c>
      <c r="B225" s="388">
        <v>2</v>
      </c>
      <c r="C225" s="400"/>
      <c r="D225" s="400"/>
      <c r="E225" s="389"/>
      <c r="F225" s="128">
        <v>3</v>
      </c>
      <c r="G225" s="128">
        <v>4</v>
      </c>
    </row>
    <row r="226" spans="1:7" ht="12.75">
      <c r="A226" s="128">
        <v>1</v>
      </c>
      <c r="B226" s="411" t="s">
        <v>356</v>
      </c>
      <c r="C226" s="412"/>
      <c r="D226" s="412"/>
      <c r="E226" s="413"/>
      <c r="F226" s="128"/>
      <c r="G226" s="242">
        <f>'ПФХД 2019'!I171</f>
        <v>40000</v>
      </c>
    </row>
    <row r="227" spans="1:7" ht="12.75">
      <c r="A227" s="382" t="s">
        <v>219</v>
      </c>
      <c r="B227" s="383"/>
      <c r="C227" s="383"/>
      <c r="D227" s="383"/>
      <c r="E227" s="384"/>
      <c r="F227" s="156" t="s">
        <v>6</v>
      </c>
      <c r="G227" s="145">
        <f>SUM(G226:G226)</f>
        <v>40000</v>
      </c>
    </row>
    <row r="228" spans="1:10" s="190" customFormat="1" ht="12.75">
      <c r="A228" s="180"/>
      <c r="B228" s="180"/>
      <c r="C228" s="180"/>
      <c r="D228" s="180"/>
      <c r="E228" s="180"/>
      <c r="F228" s="181"/>
      <c r="G228" s="181"/>
      <c r="H228" s="182"/>
      <c r="I228" s="131"/>
      <c r="J228" s="131"/>
    </row>
    <row r="229" spans="1:10" s="190" customFormat="1" ht="12.75">
      <c r="A229" s="180"/>
      <c r="B229" s="180"/>
      <c r="C229" s="180"/>
      <c r="D229" s="180"/>
      <c r="E229" s="180"/>
      <c r="F229" s="181"/>
      <c r="G229" s="181"/>
      <c r="H229" s="182"/>
      <c r="I229" s="131"/>
      <c r="J229" s="131"/>
    </row>
    <row r="230" spans="1:10" s="190" customFormat="1" ht="12.75">
      <c r="A230" s="180"/>
      <c r="B230" s="180"/>
      <c r="C230" s="425" t="s">
        <v>269</v>
      </c>
      <c r="D230" s="425"/>
      <c r="E230" s="425"/>
      <c r="F230" s="426"/>
      <c r="G230" s="426"/>
      <c r="H230" s="187" t="s">
        <v>270</v>
      </c>
      <c r="I230" s="131"/>
      <c r="J230" s="131"/>
    </row>
    <row r="231" spans="1:10" s="190" customFormat="1" ht="12.75">
      <c r="A231" s="180"/>
      <c r="B231" s="180"/>
      <c r="C231" s="180"/>
      <c r="D231" s="180"/>
      <c r="E231" s="180"/>
      <c r="F231" s="422" t="s">
        <v>271</v>
      </c>
      <c r="G231" s="422"/>
      <c r="H231" s="189" t="s">
        <v>272</v>
      </c>
      <c r="I231" s="131"/>
      <c r="J231" s="131"/>
    </row>
    <row r="232" spans="1:10" s="190" customFormat="1" ht="12.75">
      <c r="A232" s="180"/>
      <c r="B232" s="180"/>
      <c r="C232" s="180"/>
      <c r="D232" s="180"/>
      <c r="E232" s="180"/>
      <c r="F232" s="188"/>
      <c r="G232" s="188"/>
      <c r="H232" s="189"/>
      <c r="I232" s="131"/>
      <c r="J232" s="131"/>
    </row>
    <row r="233" spans="1:11" s="190" customFormat="1" ht="12.75">
      <c r="A233" s="149"/>
      <c r="B233" s="149"/>
      <c r="C233" s="149"/>
      <c r="D233" s="149"/>
      <c r="E233" s="149"/>
      <c r="F233" s="117"/>
      <c r="G233" s="131"/>
      <c r="H233" s="131"/>
      <c r="I233" s="131"/>
      <c r="J233" s="190">
        <f>J21+G38+G46+I53+G60+G77+G88+G96+G106+G114+G122+G130+G139+G148+H158+G164+H174+G180+I187+I195+G205+H212+H219+G29+G227</f>
        <v>5285200</v>
      </c>
      <c r="K233" s="190">
        <f>'ПФХД 2019'!I123</f>
        <v>5285200</v>
      </c>
    </row>
    <row r="234" spans="1:11" s="190" customFormat="1" ht="12.75">
      <c r="A234" s="131"/>
      <c r="B234" s="131"/>
      <c r="C234" s="131"/>
      <c r="D234" s="131"/>
      <c r="E234" s="131"/>
      <c r="F234" s="117"/>
      <c r="G234" s="131"/>
      <c r="H234" s="131"/>
      <c r="I234" s="131"/>
      <c r="J234" s="131"/>
      <c r="K234" s="190">
        <f>K233-J233</f>
        <v>0</v>
      </c>
    </row>
  </sheetData>
  <sheetProtection/>
  <mergeCells count="143">
    <mergeCell ref="F231:G231"/>
    <mergeCell ref="B224:E224"/>
    <mergeCell ref="B225:E225"/>
    <mergeCell ref="B226:E226"/>
    <mergeCell ref="A227:E227"/>
    <mergeCell ref="C23:F23"/>
    <mergeCell ref="B26:C26"/>
    <mergeCell ref="B27:C27"/>
    <mergeCell ref="B28:C28"/>
    <mergeCell ref="B29:C29"/>
    <mergeCell ref="A219:G219"/>
    <mergeCell ref="C230:E230"/>
    <mergeCell ref="F230:G230"/>
    <mergeCell ref="B210:G210"/>
    <mergeCell ref="B211:G211"/>
    <mergeCell ref="A212:G212"/>
    <mergeCell ref="B216:G216"/>
    <mergeCell ref="B217:G217"/>
    <mergeCell ref="B218:G218"/>
    <mergeCell ref="B202:E202"/>
    <mergeCell ref="B203:E203"/>
    <mergeCell ref="B204:E204"/>
    <mergeCell ref="A205:E205"/>
    <mergeCell ref="B209:G209"/>
    <mergeCell ref="B193:H193"/>
    <mergeCell ref="B194:H194"/>
    <mergeCell ref="A195:H195"/>
    <mergeCell ref="A187:H187"/>
    <mergeCell ref="B192:H192"/>
    <mergeCell ref="B178:D178"/>
    <mergeCell ref="B179:D179"/>
    <mergeCell ref="A180:D180"/>
    <mergeCell ref="B184:H184"/>
    <mergeCell ref="B185:H185"/>
    <mergeCell ref="B186:H186"/>
    <mergeCell ref="B170:D170"/>
    <mergeCell ref="B171:D171"/>
    <mergeCell ref="B172:D172"/>
    <mergeCell ref="B173:D173"/>
    <mergeCell ref="A174:D174"/>
    <mergeCell ref="B177:D177"/>
    <mergeCell ref="B162:D162"/>
    <mergeCell ref="B163:D163"/>
    <mergeCell ref="A164:D164"/>
    <mergeCell ref="B167:D167"/>
    <mergeCell ref="B168:D168"/>
    <mergeCell ref="B169:D169"/>
    <mergeCell ref="A150:J150"/>
    <mergeCell ref="B155:D155"/>
    <mergeCell ref="B156:D156"/>
    <mergeCell ref="B157:D157"/>
    <mergeCell ref="A158:D158"/>
    <mergeCell ref="B161:D161"/>
    <mergeCell ref="A139:D139"/>
    <mergeCell ref="A141:J141"/>
    <mergeCell ref="B145:D145"/>
    <mergeCell ref="B146:D146"/>
    <mergeCell ref="B147:D147"/>
    <mergeCell ref="A148:D148"/>
    <mergeCell ref="B129:D129"/>
    <mergeCell ref="A130:D130"/>
    <mergeCell ref="A132:J132"/>
    <mergeCell ref="B136:D136"/>
    <mergeCell ref="B137:D137"/>
    <mergeCell ref="B138:D138"/>
    <mergeCell ref="B119:E119"/>
    <mergeCell ref="B120:E120"/>
    <mergeCell ref="B121:E121"/>
    <mergeCell ref="A122:E122"/>
    <mergeCell ref="B127:D127"/>
    <mergeCell ref="B128:D128"/>
    <mergeCell ref="B105:D105"/>
    <mergeCell ref="A106:D106"/>
    <mergeCell ref="B111:E111"/>
    <mergeCell ref="B112:E112"/>
    <mergeCell ref="B113:E113"/>
    <mergeCell ref="A114:E114"/>
    <mergeCell ref="B95:D95"/>
    <mergeCell ref="A96:D96"/>
    <mergeCell ref="A97:J97"/>
    <mergeCell ref="A99:J99"/>
    <mergeCell ref="B103:D103"/>
    <mergeCell ref="B104:D104"/>
    <mergeCell ref="B85:D85"/>
    <mergeCell ref="B86:D86"/>
    <mergeCell ref="B87:D87"/>
    <mergeCell ref="A88:D88"/>
    <mergeCell ref="B93:D93"/>
    <mergeCell ref="B94:D94"/>
    <mergeCell ref="B73:E73"/>
    <mergeCell ref="B74:E74"/>
    <mergeCell ref="B75:E75"/>
    <mergeCell ref="B76:E76"/>
    <mergeCell ref="B77:E77"/>
    <mergeCell ref="A80:J80"/>
    <mergeCell ref="B67:E67"/>
    <mergeCell ref="B68:E68"/>
    <mergeCell ref="B69:E69"/>
    <mergeCell ref="B70:E70"/>
    <mergeCell ref="B71:E71"/>
    <mergeCell ref="B72:E72"/>
    <mergeCell ref="B59:C59"/>
    <mergeCell ref="B60:C60"/>
    <mergeCell ref="C61:G61"/>
    <mergeCell ref="A63:C63"/>
    <mergeCell ref="A64:G64"/>
    <mergeCell ref="B66:E66"/>
    <mergeCell ref="B51:H51"/>
    <mergeCell ref="B52:H52"/>
    <mergeCell ref="A53:H53"/>
    <mergeCell ref="C54:F54"/>
    <mergeCell ref="B57:C57"/>
    <mergeCell ref="B58:C58"/>
    <mergeCell ref="B43:D43"/>
    <mergeCell ref="B44:D44"/>
    <mergeCell ref="B45:D45"/>
    <mergeCell ref="A46:D46"/>
    <mergeCell ref="C48:F48"/>
    <mergeCell ref="B50:H50"/>
    <mergeCell ref="A33:H33"/>
    <mergeCell ref="B35:C35"/>
    <mergeCell ref="B36:C36"/>
    <mergeCell ref="B37:C37"/>
    <mergeCell ref="B38:C38"/>
    <mergeCell ref="C41:F41"/>
    <mergeCell ref="I13:I15"/>
    <mergeCell ref="J13:J15"/>
    <mergeCell ref="D14:D15"/>
    <mergeCell ref="E14:G14"/>
    <mergeCell ref="A30:J30"/>
    <mergeCell ref="C32:F32"/>
    <mergeCell ref="A9:C9"/>
    <mergeCell ref="A13:A15"/>
    <mergeCell ref="B13:B15"/>
    <mergeCell ref="C13:C15"/>
    <mergeCell ref="D13:G13"/>
    <mergeCell ref="H13:H15"/>
    <mergeCell ref="A1:J1"/>
    <mergeCell ref="A3:J3"/>
    <mergeCell ref="A4:J4"/>
    <mergeCell ref="A6:J6"/>
    <mergeCell ref="A8:B8"/>
    <mergeCell ref="C8:H8"/>
  </mergeCells>
  <printOptions/>
  <pageMargins left="0.7874015748031497" right="0.11811023622047245" top="0" bottom="0" header="0" footer="0"/>
  <pageSetup fitToHeight="3" horizontalDpi="600" verticalDpi="600" orientation="portrait" paperSize="9" scale="60" r:id="rId1"/>
  <rowBreaks count="3" manualBreakCount="3">
    <brk id="78" max="9" man="1"/>
    <brk id="148" max="9" man="1"/>
    <brk id="198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M232"/>
  <sheetViews>
    <sheetView view="pageBreakPreview" zoomScale="75" zoomScaleSheetLayoutView="75" zoomScalePageLayoutView="0" workbookViewId="0" topLeftCell="A1">
      <selection activeCell="E154" sqref="E154"/>
    </sheetView>
  </sheetViews>
  <sheetFormatPr defaultColWidth="9.140625" defaultRowHeight="12.75"/>
  <cols>
    <col min="1" max="1" width="54.00390625" style="0" customWidth="1"/>
    <col min="2" max="2" width="10.7109375" style="0" customWidth="1"/>
    <col min="3" max="3" width="10.140625" style="0" customWidth="1"/>
    <col min="4" max="4" width="19.28125" style="0" customWidth="1"/>
    <col min="5" max="5" width="26.00390625" style="0" customWidth="1"/>
    <col min="6" max="6" width="19.7109375" style="0" customWidth="1"/>
    <col min="7" max="7" width="17.57421875" style="0" customWidth="1"/>
    <col min="8" max="8" width="18.421875" style="0" customWidth="1"/>
    <col min="9" max="9" width="16.7109375" style="0" customWidth="1"/>
    <col min="10" max="10" width="11.8515625" style="0" customWidth="1"/>
    <col min="11" max="11" width="13.8515625" style="0" customWidth="1"/>
    <col min="12" max="12" width="13.7109375" style="0" customWidth="1"/>
  </cols>
  <sheetData>
    <row r="2" spans="1:12" ht="22.5" customHeight="1">
      <c r="A2" s="6"/>
      <c r="B2" s="6"/>
      <c r="C2" s="274"/>
      <c r="D2" s="274"/>
      <c r="E2" s="274"/>
      <c r="G2" s="293" t="s">
        <v>7</v>
      </c>
      <c r="H2" s="293"/>
      <c r="I2" s="30"/>
      <c r="J2" s="30"/>
      <c r="K2" s="113"/>
      <c r="L2" s="114"/>
    </row>
    <row r="3" spans="1:12" ht="16.5" customHeight="1">
      <c r="A3" s="6"/>
      <c r="B3" s="6"/>
      <c r="C3" s="274"/>
      <c r="D3" s="274"/>
      <c r="E3" s="274"/>
      <c r="F3" s="100"/>
      <c r="G3" s="303" t="s">
        <v>186</v>
      </c>
      <c r="H3" s="303"/>
      <c r="I3" s="303"/>
      <c r="J3" s="303"/>
      <c r="K3" s="303"/>
      <c r="L3" s="303"/>
    </row>
    <row r="4" spans="1:12" ht="15.75" customHeight="1">
      <c r="A4" s="6"/>
      <c r="B4" s="6"/>
      <c r="C4" s="274"/>
      <c r="D4" s="274"/>
      <c r="E4" s="274"/>
      <c r="F4" s="101"/>
      <c r="G4" s="302" t="s">
        <v>8</v>
      </c>
      <c r="H4" s="302"/>
      <c r="I4" s="302"/>
      <c r="J4" s="302"/>
      <c r="K4" s="113"/>
      <c r="L4" s="114"/>
    </row>
    <row r="5" spans="1:12" ht="31.5" customHeight="1">
      <c r="A5" s="6"/>
      <c r="B5" s="6"/>
      <c r="C5" s="7"/>
      <c r="D5" s="7"/>
      <c r="E5" s="7"/>
      <c r="F5" s="101"/>
      <c r="G5" s="304" t="s">
        <v>192</v>
      </c>
      <c r="H5" s="304"/>
      <c r="I5" s="304"/>
      <c r="J5" s="304"/>
      <c r="K5" s="304"/>
      <c r="L5" s="304"/>
    </row>
    <row r="6" spans="1:12" ht="15" customHeight="1">
      <c r="A6" s="6"/>
      <c r="B6" s="6"/>
      <c r="C6" s="274"/>
      <c r="D6" s="274"/>
      <c r="E6" s="274"/>
      <c r="F6" s="102"/>
      <c r="G6" s="300" t="s">
        <v>189</v>
      </c>
      <c r="H6" s="300"/>
      <c r="I6" s="300"/>
      <c r="J6" s="300"/>
      <c r="K6" s="113"/>
      <c r="L6" s="114"/>
    </row>
    <row r="7" spans="1:12" ht="34.5" customHeight="1">
      <c r="A7" s="8"/>
      <c r="B7" s="8"/>
      <c r="C7" s="274"/>
      <c r="D7" s="274"/>
      <c r="E7" s="274"/>
      <c r="G7" s="266" t="s">
        <v>320</v>
      </c>
      <c r="H7" s="266"/>
      <c r="I7" s="105"/>
      <c r="J7" s="105"/>
      <c r="K7" s="103"/>
      <c r="L7" s="104"/>
    </row>
    <row r="8" spans="1:11" ht="40.5" customHeight="1">
      <c r="A8" s="301" t="s">
        <v>42</v>
      </c>
      <c r="B8" s="301"/>
      <c r="C8" s="301"/>
      <c r="D8" s="301"/>
      <c r="E8" s="301"/>
      <c r="F8" s="301"/>
      <c r="G8" s="301"/>
      <c r="H8" s="301"/>
      <c r="I8" s="301"/>
      <c r="J8" s="301"/>
      <c r="K8" s="2"/>
    </row>
    <row r="9" spans="1:11" ht="26.25" customHeight="1">
      <c r="A9" s="42"/>
      <c r="B9" s="42"/>
      <c r="C9" s="301" t="s">
        <v>319</v>
      </c>
      <c r="D9" s="301"/>
      <c r="E9" s="301"/>
      <c r="F9" s="301"/>
      <c r="G9" s="42"/>
      <c r="H9" s="42"/>
      <c r="I9" s="42"/>
      <c r="J9" s="42"/>
      <c r="K9" s="2"/>
    </row>
    <row r="10" spans="1:11" ht="16.5" thickBot="1">
      <c r="A10" s="7"/>
      <c r="B10" s="7"/>
      <c r="C10" s="274"/>
      <c r="D10" s="274"/>
      <c r="E10" s="274"/>
      <c r="F10" s="7"/>
      <c r="G10" s="9" t="s">
        <v>0</v>
      </c>
      <c r="H10" s="9"/>
      <c r="I10" s="9"/>
      <c r="J10" s="9"/>
      <c r="K10" s="2"/>
    </row>
    <row r="11" spans="1:11" ht="16.5" thickBot="1">
      <c r="A11" s="7"/>
      <c r="B11" s="7"/>
      <c r="C11" s="274"/>
      <c r="D11" s="274"/>
      <c r="E11" s="274"/>
      <c r="F11" s="10" t="s">
        <v>9</v>
      </c>
      <c r="G11" s="11"/>
      <c r="H11" s="12"/>
      <c r="I11" s="12"/>
      <c r="J11" s="13"/>
      <c r="K11" s="14"/>
    </row>
    <row r="12" spans="1:11" ht="16.5" thickBot="1">
      <c r="A12" s="274"/>
      <c r="B12" s="274"/>
      <c r="C12" s="274"/>
      <c r="D12" s="274"/>
      <c r="E12" s="274"/>
      <c r="F12" s="10" t="s">
        <v>1</v>
      </c>
      <c r="G12" s="294">
        <v>43474</v>
      </c>
      <c r="H12" s="295"/>
      <c r="I12" s="295"/>
      <c r="J12" s="296"/>
      <c r="K12" s="14"/>
    </row>
    <row r="13" spans="1:11" ht="32.25" customHeight="1" thickBot="1">
      <c r="A13" s="266" t="s">
        <v>320</v>
      </c>
      <c r="B13" s="266"/>
      <c r="C13" s="266"/>
      <c r="D13" s="266"/>
      <c r="E13" s="266"/>
      <c r="F13" s="10"/>
      <c r="G13" s="11"/>
      <c r="H13" s="12"/>
      <c r="I13" s="12"/>
      <c r="J13" s="13"/>
      <c r="K13" s="14"/>
    </row>
    <row r="14" spans="1:11" ht="75" customHeight="1" thickBot="1">
      <c r="A14" s="30" t="s">
        <v>5</v>
      </c>
      <c r="B14" s="291" t="s">
        <v>364</v>
      </c>
      <c r="C14" s="291"/>
      <c r="D14" s="291"/>
      <c r="E14" s="291"/>
      <c r="F14" s="10" t="s">
        <v>10</v>
      </c>
      <c r="G14" s="15"/>
      <c r="H14" s="16"/>
      <c r="I14" s="16"/>
      <c r="J14" s="17"/>
      <c r="K14" s="14"/>
    </row>
    <row r="15" spans="1:11" ht="24" customHeight="1" thickBot="1">
      <c r="A15" s="298" t="s">
        <v>3</v>
      </c>
      <c r="B15" s="291" t="s">
        <v>365</v>
      </c>
      <c r="C15" s="291"/>
      <c r="D15" s="291"/>
      <c r="E15" s="291"/>
      <c r="F15" s="18"/>
      <c r="G15" s="19"/>
      <c r="H15" s="20"/>
      <c r="I15" s="20"/>
      <c r="J15" s="21"/>
      <c r="K15" s="14"/>
    </row>
    <row r="16" spans="1:11" ht="9.75" customHeight="1" thickBot="1">
      <c r="A16" s="299"/>
      <c r="B16" s="33"/>
      <c r="C16" s="297"/>
      <c r="D16" s="297"/>
      <c r="E16" s="297"/>
      <c r="F16" s="18"/>
      <c r="G16" s="19"/>
      <c r="H16" s="20"/>
      <c r="I16" s="20"/>
      <c r="J16" s="21"/>
      <c r="K16" s="14"/>
    </row>
    <row r="17" spans="1:11" ht="12.75" customHeight="1" thickBot="1">
      <c r="A17" s="299"/>
      <c r="B17" s="33"/>
      <c r="C17" s="297"/>
      <c r="D17" s="297"/>
      <c r="E17" s="297"/>
      <c r="F17" s="10"/>
      <c r="G17" s="15"/>
      <c r="H17" s="16"/>
      <c r="I17" s="16"/>
      <c r="J17" s="17"/>
      <c r="K17" s="14"/>
    </row>
    <row r="18" spans="1:11" ht="21" customHeight="1">
      <c r="A18" s="30" t="s">
        <v>11</v>
      </c>
      <c r="B18" s="291" t="s">
        <v>366</v>
      </c>
      <c r="C18" s="291"/>
      <c r="D18" s="291"/>
      <c r="E18" s="291"/>
      <c r="F18" s="22"/>
      <c r="G18" s="23"/>
      <c r="H18" s="24"/>
      <c r="I18" s="24"/>
      <c r="J18" s="25"/>
      <c r="K18" s="14"/>
    </row>
    <row r="19" spans="1:11" ht="1.5" customHeight="1" thickBot="1">
      <c r="A19" s="30"/>
      <c r="B19" s="291"/>
      <c r="C19" s="291"/>
      <c r="D19" s="291"/>
      <c r="E19" s="291"/>
      <c r="F19" s="22"/>
      <c r="G19" s="26"/>
      <c r="H19" s="9"/>
      <c r="I19" s="9"/>
      <c r="J19" s="27"/>
      <c r="K19" s="14"/>
    </row>
    <row r="20" spans="1:11" ht="56.25" customHeight="1" thickBot="1">
      <c r="A20" s="30" t="s">
        <v>2</v>
      </c>
      <c r="B20" s="293" t="s">
        <v>186</v>
      </c>
      <c r="C20" s="293"/>
      <c r="D20" s="293"/>
      <c r="E20" s="293"/>
      <c r="F20" s="7" t="s">
        <v>160</v>
      </c>
      <c r="G20" s="271"/>
      <c r="H20" s="272"/>
      <c r="I20" s="272"/>
      <c r="J20" s="273"/>
      <c r="K20" s="2"/>
    </row>
    <row r="21" spans="1:11" ht="30" customHeight="1" thickBot="1">
      <c r="A21" s="109" t="s">
        <v>191</v>
      </c>
      <c r="B21" s="7"/>
      <c r="C21" s="274"/>
      <c r="D21" s="274"/>
      <c r="E21" s="274"/>
      <c r="F21" s="64" t="s">
        <v>4</v>
      </c>
      <c r="G21" s="275">
        <v>383</v>
      </c>
      <c r="H21" s="276"/>
      <c r="I21" s="276"/>
      <c r="J21" s="277"/>
      <c r="K21" s="2"/>
    </row>
    <row r="22" spans="1:11" ht="47.25" customHeight="1">
      <c r="A22" s="292" t="s">
        <v>12</v>
      </c>
      <c r="B22" s="292"/>
      <c r="C22" s="292"/>
      <c r="D22" s="292"/>
      <c r="E22" s="292"/>
      <c r="F22" s="292"/>
      <c r="G22" s="292"/>
      <c r="H22" s="292"/>
      <c r="I22" s="292"/>
      <c r="J22" s="292"/>
      <c r="K22" s="2"/>
    </row>
    <row r="23" spans="1:11" ht="8.25" customHeight="1">
      <c r="A23" s="28"/>
      <c r="B23" s="28"/>
      <c r="C23" s="29"/>
      <c r="D23" s="30"/>
      <c r="E23" s="30"/>
      <c r="F23" s="30"/>
      <c r="G23" s="30"/>
      <c r="H23" s="30"/>
      <c r="I23" s="30"/>
      <c r="J23" s="30"/>
      <c r="K23" s="2"/>
    </row>
    <row r="24" spans="1:10" s="31" customFormat="1" ht="20.25" customHeight="1">
      <c r="A24" s="289" t="s">
        <v>13</v>
      </c>
      <c r="B24" s="289"/>
      <c r="C24" s="289"/>
      <c r="D24" s="289"/>
      <c r="E24" s="289"/>
      <c r="F24" s="289"/>
      <c r="G24" s="289"/>
      <c r="H24" s="289"/>
      <c r="I24" s="289"/>
      <c r="J24" s="289"/>
    </row>
    <row r="25" spans="1:12" s="31" customFormat="1" ht="69" customHeight="1">
      <c r="A25" s="261" t="s">
        <v>190</v>
      </c>
      <c r="B25" s="261"/>
      <c r="C25" s="261"/>
      <c r="D25" s="261"/>
      <c r="E25" s="261"/>
      <c r="F25" s="261"/>
      <c r="G25" s="261"/>
      <c r="H25" s="261"/>
      <c r="I25" s="261"/>
      <c r="J25" s="261"/>
      <c r="K25" s="261"/>
      <c r="L25" s="261"/>
    </row>
    <row r="26" spans="1:11" ht="21" customHeight="1">
      <c r="A26" s="289" t="s">
        <v>14</v>
      </c>
      <c r="B26" s="289"/>
      <c r="C26" s="289"/>
      <c r="D26" s="289"/>
      <c r="E26" s="289"/>
      <c r="F26" s="289"/>
      <c r="G26" s="289"/>
      <c r="H26" s="289"/>
      <c r="I26" s="289"/>
      <c r="J26" s="289"/>
      <c r="K26" s="2"/>
    </row>
    <row r="27" spans="1:12" ht="20.25" customHeight="1">
      <c r="A27" s="261" t="s">
        <v>194</v>
      </c>
      <c r="B27" s="261"/>
      <c r="C27" s="261"/>
      <c r="D27" s="261"/>
      <c r="E27" s="261"/>
      <c r="F27" s="261"/>
      <c r="G27" s="261"/>
      <c r="H27" s="261"/>
      <c r="I27" s="261"/>
      <c r="J27" s="261"/>
      <c r="K27" s="261"/>
      <c r="L27" s="261"/>
    </row>
    <row r="28" spans="1:11" ht="16.5" customHeight="1">
      <c r="A28" s="289" t="s">
        <v>15</v>
      </c>
      <c r="B28" s="289"/>
      <c r="C28" s="289"/>
      <c r="D28" s="289"/>
      <c r="E28" s="289"/>
      <c r="F28" s="289"/>
      <c r="G28" s="289"/>
      <c r="H28" s="289"/>
      <c r="I28" s="289"/>
      <c r="J28" s="289"/>
      <c r="K28" s="2"/>
    </row>
    <row r="29" spans="1:12" ht="305.25" customHeight="1">
      <c r="A29" s="262" t="s">
        <v>193</v>
      </c>
      <c r="B29" s="263"/>
      <c r="C29" s="263"/>
      <c r="D29" s="263"/>
      <c r="E29" s="263"/>
      <c r="F29" s="263"/>
      <c r="G29" s="263"/>
      <c r="H29" s="263"/>
      <c r="I29" s="263"/>
      <c r="J29" s="263"/>
      <c r="K29" s="263"/>
      <c r="L29" s="263"/>
    </row>
    <row r="30" spans="1:11" ht="21" customHeight="1">
      <c r="A30" s="292" t="s">
        <v>321</v>
      </c>
      <c r="B30" s="292"/>
      <c r="C30" s="292"/>
      <c r="D30" s="292"/>
      <c r="E30" s="292"/>
      <c r="F30" s="292"/>
      <c r="G30" s="292"/>
      <c r="H30" s="292"/>
      <c r="I30" s="292"/>
      <c r="J30" s="30"/>
      <c r="K30" s="2"/>
    </row>
    <row r="31" spans="1:11" ht="13.5" customHeight="1" thickBot="1">
      <c r="A31" s="28"/>
      <c r="B31" s="28"/>
      <c r="C31" s="29"/>
      <c r="D31" s="30"/>
      <c r="E31" s="30"/>
      <c r="F31" s="30"/>
      <c r="G31" s="30"/>
      <c r="H31" s="30"/>
      <c r="I31" s="30"/>
      <c r="J31" s="30"/>
      <c r="K31" s="2"/>
    </row>
    <row r="32" spans="1:11" ht="47.25" customHeight="1">
      <c r="A32" s="268" t="s">
        <v>16</v>
      </c>
      <c r="B32" s="269"/>
      <c r="C32" s="269"/>
      <c r="D32" s="269"/>
      <c r="E32" s="269"/>
      <c r="F32" s="269"/>
      <c r="G32" s="269"/>
      <c r="H32" s="270"/>
      <c r="I32" s="278" t="s">
        <v>177</v>
      </c>
      <c r="J32" s="279"/>
      <c r="K32" s="32"/>
    </row>
    <row r="33" spans="1:11" ht="15" customHeight="1">
      <c r="A33" s="267">
        <v>1</v>
      </c>
      <c r="B33" s="267"/>
      <c r="C33" s="267"/>
      <c r="D33" s="267"/>
      <c r="E33" s="267"/>
      <c r="F33" s="267"/>
      <c r="G33" s="267"/>
      <c r="H33" s="267"/>
      <c r="I33" s="290">
        <v>2</v>
      </c>
      <c r="J33" s="290"/>
      <c r="K33" s="32"/>
    </row>
    <row r="34" spans="1:11" ht="18.75">
      <c r="A34" s="286" t="s">
        <v>17</v>
      </c>
      <c r="B34" s="286"/>
      <c r="C34" s="286"/>
      <c r="D34" s="286"/>
      <c r="E34" s="286"/>
      <c r="F34" s="286"/>
      <c r="G34" s="286"/>
      <c r="H34" s="111"/>
      <c r="I34" s="265">
        <v>38825968.17</v>
      </c>
      <c r="J34" s="265"/>
      <c r="K34" s="32"/>
    </row>
    <row r="35" spans="1:11" ht="18.75">
      <c r="A35" s="264" t="s">
        <v>18</v>
      </c>
      <c r="B35" s="264"/>
      <c r="C35" s="264"/>
      <c r="D35" s="264"/>
      <c r="E35" s="264"/>
      <c r="F35" s="264"/>
      <c r="G35" s="264"/>
      <c r="H35" s="112"/>
      <c r="I35" s="265"/>
      <c r="J35" s="265"/>
      <c r="K35" s="32"/>
    </row>
    <row r="36" spans="1:11" ht="17.25" customHeight="1">
      <c r="A36" s="264" t="s">
        <v>173</v>
      </c>
      <c r="B36" s="264"/>
      <c r="C36" s="264"/>
      <c r="D36" s="264"/>
      <c r="E36" s="264"/>
      <c r="F36" s="264"/>
      <c r="G36" s="264"/>
      <c r="H36" s="112"/>
      <c r="I36" s="265"/>
      <c r="J36" s="265"/>
      <c r="K36" s="32"/>
    </row>
    <row r="37" spans="1:11" ht="18.75">
      <c r="A37" s="264" t="s">
        <v>19</v>
      </c>
      <c r="B37" s="264"/>
      <c r="C37" s="264"/>
      <c r="D37" s="264"/>
      <c r="E37" s="264"/>
      <c r="F37" s="264"/>
      <c r="G37" s="264"/>
      <c r="H37" s="112"/>
      <c r="I37" s="265"/>
      <c r="J37" s="265"/>
      <c r="K37" s="32"/>
    </row>
    <row r="38" spans="1:11" ht="36" customHeight="1">
      <c r="A38" s="264" t="s">
        <v>20</v>
      </c>
      <c r="B38" s="264"/>
      <c r="C38" s="264"/>
      <c r="D38" s="264"/>
      <c r="E38" s="264"/>
      <c r="F38" s="264"/>
      <c r="G38" s="264"/>
      <c r="H38" s="112"/>
      <c r="I38" s="265"/>
      <c r="J38" s="265"/>
      <c r="K38" s="32"/>
    </row>
    <row r="39" spans="1:11" ht="35.25" customHeight="1">
      <c r="A39" s="264" t="s">
        <v>21</v>
      </c>
      <c r="B39" s="264"/>
      <c r="C39" s="264"/>
      <c r="D39" s="264"/>
      <c r="E39" s="264"/>
      <c r="F39" s="264"/>
      <c r="G39" s="264"/>
      <c r="H39" s="112"/>
      <c r="I39" s="265"/>
      <c r="J39" s="265"/>
      <c r="K39" s="32"/>
    </row>
    <row r="40" spans="1:11" ht="36" customHeight="1">
      <c r="A40" s="264" t="s">
        <v>161</v>
      </c>
      <c r="B40" s="264"/>
      <c r="C40" s="264"/>
      <c r="D40" s="264"/>
      <c r="E40" s="264"/>
      <c r="F40" s="264"/>
      <c r="G40" s="264"/>
      <c r="H40" s="112"/>
      <c r="I40" s="265"/>
      <c r="J40" s="265"/>
      <c r="K40" s="32"/>
    </row>
    <row r="41" spans="1:11" ht="17.25" customHeight="1">
      <c r="A41" s="264" t="s">
        <v>22</v>
      </c>
      <c r="B41" s="264"/>
      <c r="C41" s="264"/>
      <c r="D41" s="264"/>
      <c r="E41" s="264"/>
      <c r="F41" s="264"/>
      <c r="G41" s="264"/>
      <c r="H41" s="112"/>
      <c r="I41" s="265"/>
      <c r="J41" s="265"/>
      <c r="K41" s="32"/>
    </row>
    <row r="42" spans="1:11" ht="17.25" customHeight="1">
      <c r="A42" s="264" t="s">
        <v>162</v>
      </c>
      <c r="B42" s="264"/>
      <c r="C42" s="264"/>
      <c r="D42" s="264"/>
      <c r="E42" s="264"/>
      <c r="F42" s="264"/>
      <c r="G42" s="264"/>
      <c r="H42" s="112"/>
      <c r="I42" s="265">
        <f>I34</f>
        <v>38825968.17</v>
      </c>
      <c r="J42" s="265"/>
      <c r="K42" s="32"/>
    </row>
    <row r="43" spans="1:11" ht="18.75">
      <c r="A43" s="264" t="s">
        <v>19</v>
      </c>
      <c r="B43" s="264"/>
      <c r="C43" s="264"/>
      <c r="D43" s="264"/>
      <c r="E43" s="264"/>
      <c r="F43" s="264"/>
      <c r="G43" s="264"/>
      <c r="H43" s="112"/>
      <c r="I43" s="265"/>
      <c r="J43" s="265"/>
      <c r="K43" s="32"/>
    </row>
    <row r="44" spans="1:11" ht="17.25" customHeight="1">
      <c r="A44" s="264" t="s">
        <v>23</v>
      </c>
      <c r="B44" s="264"/>
      <c r="C44" s="264"/>
      <c r="D44" s="264"/>
      <c r="E44" s="264"/>
      <c r="F44" s="264"/>
      <c r="G44" s="264"/>
      <c r="H44" s="112"/>
      <c r="I44" s="265">
        <v>15372649.78</v>
      </c>
      <c r="J44" s="265"/>
      <c r="K44" s="32"/>
    </row>
    <row r="45" spans="1:11" ht="17.25" customHeight="1">
      <c r="A45" s="264" t="s">
        <v>24</v>
      </c>
      <c r="B45" s="264"/>
      <c r="C45" s="264"/>
      <c r="D45" s="264"/>
      <c r="E45" s="264"/>
      <c r="F45" s="264"/>
      <c r="G45" s="264"/>
      <c r="H45" s="112"/>
      <c r="I45" s="265">
        <v>467873.22</v>
      </c>
      <c r="J45" s="265"/>
      <c r="K45" s="32"/>
    </row>
    <row r="46" spans="1:11" ht="18.75">
      <c r="A46" s="286" t="s">
        <v>25</v>
      </c>
      <c r="B46" s="286"/>
      <c r="C46" s="286"/>
      <c r="D46" s="286"/>
      <c r="E46" s="286"/>
      <c r="F46" s="286"/>
      <c r="G46" s="286"/>
      <c r="H46" s="111"/>
      <c r="I46" s="265"/>
      <c r="J46" s="265"/>
      <c r="K46" s="32"/>
    </row>
    <row r="47" spans="1:11" ht="18.75">
      <c r="A47" s="264" t="s">
        <v>18</v>
      </c>
      <c r="B47" s="264"/>
      <c r="C47" s="264"/>
      <c r="D47" s="264"/>
      <c r="E47" s="264"/>
      <c r="F47" s="264"/>
      <c r="G47" s="264"/>
      <c r="H47" s="112"/>
      <c r="I47" s="265"/>
      <c r="J47" s="265"/>
      <c r="K47" s="32"/>
    </row>
    <row r="48" spans="1:11" ht="17.25" customHeight="1">
      <c r="A48" s="264" t="s">
        <v>62</v>
      </c>
      <c r="B48" s="264"/>
      <c r="C48" s="264"/>
      <c r="D48" s="264"/>
      <c r="E48" s="264"/>
      <c r="F48" s="264"/>
      <c r="G48" s="264"/>
      <c r="H48" s="112"/>
      <c r="I48" s="265"/>
      <c r="J48" s="265"/>
      <c r="K48" s="32"/>
    </row>
    <row r="49" spans="1:11" ht="17.25" customHeight="1">
      <c r="A49" s="264" t="s">
        <v>19</v>
      </c>
      <c r="B49" s="264"/>
      <c r="C49" s="264"/>
      <c r="D49" s="264"/>
      <c r="E49" s="264"/>
      <c r="F49" s="264"/>
      <c r="G49" s="264"/>
      <c r="H49" s="112"/>
      <c r="I49" s="265"/>
      <c r="J49" s="265"/>
      <c r="K49" s="32"/>
    </row>
    <row r="50" spans="1:11" ht="18.75">
      <c r="A50" s="264" t="s">
        <v>63</v>
      </c>
      <c r="B50" s="264"/>
      <c r="C50" s="264"/>
      <c r="D50" s="264"/>
      <c r="E50" s="264"/>
      <c r="F50" s="264"/>
      <c r="G50" s="264"/>
      <c r="H50" s="112"/>
      <c r="I50" s="265"/>
      <c r="J50" s="265"/>
      <c r="K50" s="32"/>
    </row>
    <row r="51" spans="1:11" ht="18.75">
      <c r="A51" s="264" t="s">
        <v>64</v>
      </c>
      <c r="B51" s="264"/>
      <c r="C51" s="264"/>
      <c r="D51" s="264"/>
      <c r="E51" s="264"/>
      <c r="F51" s="264"/>
      <c r="G51" s="264"/>
      <c r="H51" s="112"/>
      <c r="I51" s="265"/>
      <c r="J51" s="265"/>
      <c r="K51" s="32"/>
    </row>
    <row r="52" spans="1:11" ht="17.25" customHeight="1">
      <c r="A52" s="287" t="s">
        <v>65</v>
      </c>
      <c r="B52" s="287"/>
      <c r="C52" s="287"/>
      <c r="D52" s="287"/>
      <c r="E52" s="287"/>
      <c r="F52" s="287"/>
      <c r="G52" s="287"/>
      <c r="H52" s="287"/>
      <c r="I52" s="265"/>
      <c r="J52" s="265"/>
      <c r="K52" s="32"/>
    </row>
    <row r="53" spans="1:11" ht="39.75" customHeight="1">
      <c r="A53" s="288" t="s">
        <v>66</v>
      </c>
      <c r="B53" s="288"/>
      <c r="C53" s="288"/>
      <c r="D53" s="288"/>
      <c r="E53" s="288"/>
      <c r="F53" s="288"/>
      <c r="G53" s="288"/>
      <c r="H53" s="288"/>
      <c r="I53" s="265"/>
      <c r="J53" s="265"/>
      <c r="K53" s="32"/>
    </row>
    <row r="54" spans="1:11" ht="16.5" customHeight="1">
      <c r="A54" s="288" t="s">
        <v>19</v>
      </c>
      <c r="B54" s="288"/>
      <c r="C54" s="288"/>
      <c r="D54" s="288"/>
      <c r="E54" s="288"/>
      <c r="F54" s="288"/>
      <c r="G54" s="288"/>
      <c r="H54" s="288"/>
      <c r="I54" s="115"/>
      <c r="J54" s="115"/>
      <c r="K54" s="32"/>
    </row>
    <row r="55" spans="1:11" ht="16.5" customHeight="1">
      <c r="A55" s="264" t="s">
        <v>67</v>
      </c>
      <c r="B55" s="264"/>
      <c r="C55" s="264"/>
      <c r="D55" s="264"/>
      <c r="E55" s="264"/>
      <c r="F55" s="264"/>
      <c r="G55" s="264"/>
      <c r="H55" s="264"/>
      <c r="I55" s="265"/>
      <c r="J55" s="265"/>
      <c r="K55" s="32"/>
    </row>
    <row r="56" spans="1:11" ht="16.5" customHeight="1">
      <c r="A56" s="264" t="s">
        <v>68</v>
      </c>
      <c r="B56" s="264"/>
      <c r="C56" s="264"/>
      <c r="D56" s="264"/>
      <c r="E56" s="264"/>
      <c r="F56" s="264"/>
      <c r="G56" s="264"/>
      <c r="H56" s="112"/>
      <c r="I56" s="115"/>
      <c r="J56" s="115"/>
      <c r="K56" s="32"/>
    </row>
    <row r="57" spans="1:11" ht="17.25" customHeight="1">
      <c r="A57" s="264" t="s">
        <v>69</v>
      </c>
      <c r="B57" s="264"/>
      <c r="C57" s="264"/>
      <c r="D57" s="264"/>
      <c r="E57" s="264"/>
      <c r="F57" s="264"/>
      <c r="G57" s="264"/>
      <c r="H57" s="112"/>
      <c r="I57" s="265"/>
      <c r="J57" s="265"/>
      <c r="K57" s="32"/>
    </row>
    <row r="58" spans="1:11" ht="17.25" customHeight="1">
      <c r="A58" s="264" t="s">
        <v>70</v>
      </c>
      <c r="B58" s="264"/>
      <c r="C58" s="264"/>
      <c r="D58" s="264"/>
      <c r="E58" s="264"/>
      <c r="F58" s="264"/>
      <c r="G58" s="264"/>
      <c r="H58" s="112"/>
      <c r="I58" s="265"/>
      <c r="J58" s="265"/>
      <c r="K58" s="32"/>
    </row>
    <row r="59" spans="1:11" ht="18.75">
      <c r="A59" s="264" t="s">
        <v>71</v>
      </c>
      <c r="B59" s="264"/>
      <c r="C59" s="264"/>
      <c r="D59" s="264"/>
      <c r="E59" s="264"/>
      <c r="F59" s="264"/>
      <c r="G59" s="264"/>
      <c r="H59" s="112"/>
      <c r="I59" s="265"/>
      <c r="J59" s="265"/>
      <c r="K59" s="32"/>
    </row>
    <row r="60" spans="1:11" ht="17.25" customHeight="1">
      <c r="A60" s="264" t="s">
        <v>72</v>
      </c>
      <c r="B60" s="264"/>
      <c r="C60" s="264"/>
      <c r="D60" s="264"/>
      <c r="E60" s="264"/>
      <c r="F60" s="264"/>
      <c r="G60" s="264"/>
      <c r="H60" s="112"/>
      <c r="I60" s="265"/>
      <c r="J60" s="265"/>
      <c r="K60" s="32"/>
    </row>
    <row r="61" spans="1:11" ht="17.25" customHeight="1">
      <c r="A61" s="264" t="s">
        <v>73</v>
      </c>
      <c r="B61" s="264"/>
      <c r="C61" s="264"/>
      <c r="D61" s="264"/>
      <c r="E61" s="264"/>
      <c r="F61" s="264"/>
      <c r="G61" s="264"/>
      <c r="H61" s="112"/>
      <c r="I61" s="265"/>
      <c r="J61" s="265"/>
      <c r="K61" s="32"/>
    </row>
    <row r="62" spans="1:11" ht="17.25" customHeight="1">
      <c r="A62" s="264" t="s">
        <v>74</v>
      </c>
      <c r="B62" s="264"/>
      <c r="C62" s="264"/>
      <c r="D62" s="264"/>
      <c r="E62" s="264"/>
      <c r="F62" s="264"/>
      <c r="G62" s="264"/>
      <c r="H62" s="112"/>
      <c r="I62" s="265"/>
      <c r="J62" s="265"/>
      <c r="K62" s="32"/>
    </row>
    <row r="63" spans="1:11" ht="17.25" customHeight="1">
      <c r="A63" s="264" t="s">
        <v>75</v>
      </c>
      <c r="B63" s="264"/>
      <c r="C63" s="264"/>
      <c r="D63" s="264"/>
      <c r="E63" s="264"/>
      <c r="F63" s="264"/>
      <c r="G63" s="264"/>
      <c r="H63" s="112"/>
      <c r="I63" s="265"/>
      <c r="J63" s="265"/>
      <c r="K63" s="32"/>
    </row>
    <row r="64" spans="1:11" ht="17.25" customHeight="1">
      <c r="A64" s="264" t="s">
        <v>76</v>
      </c>
      <c r="B64" s="264"/>
      <c r="C64" s="264"/>
      <c r="D64" s="264"/>
      <c r="E64" s="264"/>
      <c r="F64" s="264"/>
      <c r="G64" s="264"/>
      <c r="H64" s="112"/>
      <c r="I64" s="265"/>
      <c r="J64" s="265"/>
      <c r="K64" s="32"/>
    </row>
    <row r="65" spans="1:11" ht="34.5" customHeight="1">
      <c r="A65" s="264" t="s">
        <v>163</v>
      </c>
      <c r="B65" s="264"/>
      <c r="C65" s="264"/>
      <c r="D65" s="264"/>
      <c r="E65" s="264"/>
      <c r="F65" s="264"/>
      <c r="G65" s="264"/>
      <c r="H65" s="264"/>
      <c r="I65" s="265"/>
      <c r="J65" s="265"/>
      <c r="K65" s="32"/>
    </row>
    <row r="66" spans="1:11" ht="18.75">
      <c r="A66" s="264" t="s">
        <v>19</v>
      </c>
      <c r="B66" s="264"/>
      <c r="C66" s="264"/>
      <c r="D66" s="264"/>
      <c r="E66" s="264"/>
      <c r="F66" s="264"/>
      <c r="G66" s="264"/>
      <c r="H66" s="112"/>
      <c r="I66" s="265"/>
      <c r="J66" s="265"/>
      <c r="K66" s="32"/>
    </row>
    <row r="67" spans="1:11" ht="18.75">
      <c r="A67" s="264" t="s">
        <v>77</v>
      </c>
      <c r="B67" s="264"/>
      <c r="C67" s="264"/>
      <c r="D67" s="264"/>
      <c r="E67" s="264"/>
      <c r="F67" s="264"/>
      <c r="G67" s="264"/>
      <c r="H67" s="112"/>
      <c r="I67" s="265"/>
      <c r="J67" s="265"/>
      <c r="K67" s="32"/>
    </row>
    <row r="68" spans="1:11" ht="17.25" customHeight="1">
      <c r="A68" s="264" t="s">
        <v>78</v>
      </c>
      <c r="B68" s="264"/>
      <c r="C68" s="264"/>
      <c r="D68" s="264"/>
      <c r="E68" s="264"/>
      <c r="F68" s="264"/>
      <c r="G68" s="112"/>
      <c r="H68" s="112"/>
      <c r="I68" s="265"/>
      <c r="J68" s="265"/>
      <c r="K68" s="32"/>
    </row>
    <row r="69" spans="1:11" ht="17.25" customHeight="1">
      <c r="A69" s="264" t="s">
        <v>79</v>
      </c>
      <c r="B69" s="264"/>
      <c r="C69" s="264"/>
      <c r="D69" s="264"/>
      <c r="E69" s="264"/>
      <c r="F69" s="264"/>
      <c r="G69" s="264"/>
      <c r="H69" s="112"/>
      <c r="I69" s="265"/>
      <c r="J69" s="265"/>
      <c r="K69" s="32"/>
    </row>
    <row r="70" spans="1:11" ht="17.25" customHeight="1">
      <c r="A70" s="264" t="s">
        <v>80</v>
      </c>
      <c r="B70" s="264"/>
      <c r="C70" s="264"/>
      <c r="D70" s="264"/>
      <c r="E70" s="264"/>
      <c r="F70" s="264"/>
      <c r="G70" s="264"/>
      <c r="H70" s="112"/>
      <c r="I70" s="265"/>
      <c r="J70" s="265"/>
      <c r="K70" s="32"/>
    </row>
    <row r="71" spans="1:11" ht="18.75">
      <c r="A71" s="264" t="s">
        <v>81</v>
      </c>
      <c r="B71" s="264"/>
      <c r="C71" s="264"/>
      <c r="D71" s="264"/>
      <c r="E71" s="264"/>
      <c r="F71" s="264"/>
      <c r="G71" s="264"/>
      <c r="H71" s="112"/>
      <c r="I71" s="265"/>
      <c r="J71" s="265"/>
      <c r="K71" s="32"/>
    </row>
    <row r="72" spans="1:11" ht="17.25" customHeight="1">
      <c r="A72" s="264" t="s">
        <v>82</v>
      </c>
      <c r="B72" s="264"/>
      <c r="C72" s="264"/>
      <c r="D72" s="264"/>
      <c r="E72" s="264"/>
      <c r="F72" s="264"/>
      <c r="G72" s="264"/>
      <c r="H72" s="112"/>
      <c r="I72" s="265"/>
      <c r="J72" s="265"/>
      <c r="K72" s="32"/>
    </row>
    <row r="73" spans="1:11" ht="17.25" customHeight="1">
      <c r="A73" s="264" t="s">
        <v>83</v>
      </c>
      <c r="B73" s="264"/>
      <c r="C73" s="264"/>
      <c r="D73" s="264"/>
      <c r="E73" s="264"/>
      <c r="F73" s="264"/>
      <c r="G73" s="264"/>
      <c r="H73" s="112"/>
      <c r="I73" s="265"/>
      <c r="J73" s="265"/>
      <c r="K73" s="32"/>
    </row>
    <row r="74" spans="1:11" ht="17.25" customHeight="1">
      <c r="A74" s="264" t="s">
        <v>84</v>
      </c>
      <c r="B74" s="264"/>
      <c r="C74" s="264"/>
      <c r="D74" s="264"/>
      <c r="E74" s="264"/>
      <c r="F74" s="264"/>
      <c r="G74" s="264"/>
      <c r="H74" s="112"/>
      <c r="I74" s="265"/>
      <c r="J74" s="265"/>
      <c r="K74" s="32"/>
    </row>
    <row r="75" spans="1:11" ht="17.25" customHeight="1">
      <c r="A75" s="264" t="s">
        <v>85</v>
      </c>
      <c r="B75" s="264"/>
      <c r="C75" s="264"/>
      <c r="D75" s="264"/>
      <c r="E75" s="264"/>
      <c r="F75" s="264"/>
      <c r="G75" s="264"/>
      <c r="H75" s="112"/>
      <c r="I75" s="265"/>
      <c r="J75" s="265"/>
      <c r="K75" s="32"/>
    </row>
    <row r="76" spans="1:11" ht="17.25" customHeight="1">
      <c r="A76" s="264" t="s">
        <v>86</v>
      </c>
      <c r="B76" s="264"/>
      <c r="C76" s="264"/>
      <c r="D76" s="264"/>
      <c r="E76" s="264"/>
      <c r="F76" s="264"/>
      <c r="G76" s="264"/>
      <c r="H76" s="264"/>
      <c r="I76" s="265"/>
      <c r="J76" s="265"/>
      <c r="K76" s="32"/>
    </row>
    <row r="77" spans="1:11" ht="17.25" customHeight="1">
      <c r="A77" s="264" t="s">
        <v>87</v>
      </c>
      <c r="B77" s="264"/>
      <c r="C77" s="264"/>
      <c r="D77" s="264"/>
      <c r="E77" s="264"/>
      <c r="F77" s="264"/>
      <c r="G77" s="264"/>
      <c r="H77" s="264"/>
      <c r="I77" s="265"/>
      <c r="J77" s="265"/>
      <c r="K77" s="32"/>
    </row>
    <row r="78" spans="1:11" ht="17.25" customHeight="1">
      <c r="A78" s="264" t="s">
        <v>88</v>
      </c>
      <c r="B78" s="264"/>
      <c r="C78" s="264"/>
      <c r="D78" s="264"/>
      <c r="E78" s="264"/>
      <c r="F78" s="264"/>
      <c r="G78" s="264"/>
      <c r="H78" s="264"/>
      <c r="I78" s="115"/>
      <c r="J78" s="115"/>
      <c r="K78" s="32"/>
    </row>
    <row r="79" spans="1:11" ht="17.25" customHeight="1">
      <c r="A79" s="264" t="s">
        <v>61</v>
      </c>
      <c r="B79" s="264"/>
      <c r="C79" s="264"/>
      <c r="D79" s="264"/>
      <c r="E79" s="264"/>
      <c r="F79" s="264"/>
      <c r="G79" s="264"/>
      <c r="H79" s="112"/>
      <c r="I79" s="265"/>
      <c r="J79" s="265"/>
      <c r="K79" s="32"/>
    </row>
    <row r="80" spans="1:11" ht="18.75">
      <c r="A80" s="286" t="s">
        <v>26</v>
      </c>
      <c r="B80" s="286"/>
      <c r="C80" s="286"/>
      <c r="D80" s="286"/>
      <c r="E80" s="286"/>
      <c r="F80" s="286"/>
      <c r="G80" s="286"/>
      <c r="H80" s="111"/>
      <c r="I80" s="265"/>
      <c r="J80" s="265"/>
      <c r="K80" s="32"/>
    </row>
    <row r="81" spans="1:11" ht="18.75">
      <c r="A81" s="264" t="s">
        <v>18</v>
      </c>
      <c r="B81" s="264"/>
      <c r="C81" s="264"/>
      <c r="D81" s="264"/>
      <c r="E81" s="264"/>
      <c r="F81" s="264"/>
      <c r="G81" s="264"/>
      <c r="H81" s="112"/>
      <c r="I81" s="265"/>
      <c r="J81" s="265"/>
      <c r="K81" s="32"/>
    </row>
    <row r="82" spans="1:11" ht="18.75">
      <c r="A82" s="264" t="s">
        <v>60</v>
      </c>
      <c r="B82" s="264"/>
      <c r="C82" s="264"/>
      <c r="D82" s="264"/>
      <c r="E82" s="264"/>
      <c r="F82" s="264"/>
      <c r="G82" s="264"/>
      <c r="H82" s="112"/>
      <c r="I82" s="265"/>
      <c r="J82" s="265"/>
      <c r="K82" s="32"/>
    </row>
    <row r="83" spans="1:11" ht="19.5" customHeight="1">
      <c r="A83" s="264" t="s">
        <v>59</v>
      </c>
      <c r="B83" s="264"/>
      <c r="C83" s="264"/>
      <c r="D83" s="264"/>
      <c r="E83" s="264"/>
      <c r="F83" s="264"/>
      <c r="G83" s="264"/>
      <c r="H83" s="264"/>
      <c r="I83" s="265"/>
      <c r="J83" s="265"/>
      <c r="K83" s="32"/>
    </row>
    <row r="84" spans="1:11" ht="19.5" customHeight="1">
      <c r="A84" s="264" t="s">
        <v>164</v>
      </c>
      <c r="B84" s="264"/>
      <c r="C84" s="264"/>
      <c r="D84" s="264"/>
      <c r="E84" s="264"/>
      <c r="F84" s="264"/>
      <c r="G84" s="264"/>
      <c r="H84" s="264"/>
      <c r="I84" s="265"/>
      <c r="J84" s="265"/>
      <c r="K84" s="32"/>
    </row>
    <row r="85" spans="1:11" ht="18.75">
      <c r="A85" s="264" t="s">
        <v>19</v>
      </c>
      <c r="B85" s="264"/>
      <c r="C85" s="264"/>
      <c r="D85" s="264"/>
      <c r="E85" s="264"/>
      <c r="F85" s="264"/>
      <c r="G85" s="264"/>
      <c r="H85" s="112"/>
      <c r="I85" s="265"/>
      <c r="J85" s="265"/>
      <c r="K85" s="32"/>
    </row>
    <row r="86" spans="1:11" ht="17.25" customHeight="1">
      <c r="A86" s="264" t="s">
        <v>27</v>
      </c>
      <c r="B86" s="264"/>
      <c r="C86" s="264"/>
      <c r="D86" s="264"/>
      <c r="E86" s="264"/>
      <c r="F86" s="264"/>
      <c r="G86" s="264"/>
      <c r="H86" s="112"/>
      <c r="I86" s="265"/>
      <c r="J86" s="265"/>
      <c r="K86" s="32"/>
    </row>
    <row r="87" spans="1:11" ht="18.75">
      <c r="A87" s="264" t="s">
        <v>28</v>
      </c>
      <c r="B87" s="264"/>
      <c r="C87" s="264"/>
      <c r="D87" s="264"/>
      <c r="E87" s="264"/>
      <c r="F87" s="264"/>
      <c r="G87" s="264"/>
      <c r="H87" s="112"/>
      <c r="I87" s="265"/>
      <c r="J87" s="265"/>
      <c r="K87" s="32"/>
    </row>
    <row r="88" spans="1:11" ht="23.25" customHeight="1">
      <c r="A88" s="264" t="s">
        <v>29</v>
      </c>
      <c r="B88" s="264"/>
      <c r="C88" s="264"/>
      <c r="D88" s="264"/>
      <c r="E88" s="264"/>
      <c r="F88" s="264"/>
      <c r="G88" s="264"/>
      <c r="H88" s="264"/>
      <c r="I88" s="265"/>
      <c r="J88" s="265"/>
      <c r="K88" s="32"/>
    </row>
    <row r="89" spans="1:11" ht="18.75">
      <c r="A89" s="264" t="s">
        <v>30</v>
      </c>
      <c r="B89" s="264"/>
      <c r="C89" s="264"/>
      <c r="D89" s="264"/>
      <c r="E89" s="264"/>
      <c r="F89" s="264"/>
      <c r="G89" s="264"/>
      <c r="H89" s="112"/>
      <c r="I89" s="265"/>
      <c r="J89" s="265"/>
      <c r="K89" s="32"/>
    </row>
    <row r="90" spans="1:11" ht="17.25" customHeight="1">
      <c r="A90" s="264" t="s">
        <v>31</v>
      </c>
      <c r="B90" s="264"/>
      <c r="C90" s="264"/>
      <c r="D90" s="264"/>
      <c r="E90" s="264"/>
      <c r="F90" s="264"/>
      <c r="G90" s="264"/>
      <c r="H90" s="112"/>
      <c r="I90" s="265"/>
      <c r="J90" s="265"/>
      <c r="K90" s="32"/>
    </row>
    <row r="91" spans="1:11" ht="18.75">
      <c r="A91" s="264" t="s">
        <v>32</v>
      </c>
      <c r="B91" s="264"/>
      <c r="C91" s="264"/>
      <c r="D91" s="264"/>
      <c r="E91" s="264"/>
      <c r="F91" s="264"/>
      <c r="G91" s="264"/>
      <c r="H91" s="112"/>
      <c r="I91" s="265"/>
      <c r="J91" s="265"/>
      <c r="K91" s="32"/>
    </row>
    <row r="92" spans="1:11" ht="18.75">
      <c r="A92" s="264" t="s">
        <v>33</v>
      </c>
      <c r="B92" s="264"/>
      <c r="C92" s="264"/>
      <c r="D92" s="264"/>
      <c r="E92" s="264"/>
      <c r="F92" s="264"/>
      <c r="G92" s="264"/>
      <c r="H92" s="112"/>
      <c r="I92" s="265"/>
      <c r="J92" s="265"/>
      <c r="K92" s="32"/>
    </row>
    <row r="93" spans="1:11" ht="17.25" customHeight="1">
      <c r="A93" s="264" t="s">
        <v>34</v>
      </c>
      <c r="B93" s="264"/>
      <c r="C93" s="264"/>
      <c r="D93" s="264"/>
      <c r="E93" s="264"/>
      <c r="F93" s="264"/>
      <c r="G93" s="264"/>
      <c r="H93" s="112"/>
      <c r="I93" s="265"/>
      <c r="J93" s="265"/>
      <c r="K93" s="32"/>
    </row>
    <row r="94" spans="1:11" ht="17.25" customHeight="1">
      <c r="A94" s="264" t="s">
        <v>35</v>
      </c>
      <c r="B94" s="264"/>
      <c r="C94" s="264"/>
      <c r="D94" s="264"/>
      <c r="E94" s="264"/>
      <c r="F94" s="264"/>
      <c r="G94" s="264"/>
      <c r="H94" s="112"/>
      <c r="I94" s="265"/>
      <c r="J94" s="265"/>
      <c r="K94" s="32"/>
    </row>
    <row r="95" spans="1:11" ht="18.75">
      <c r="A95" s="264" t="s">
        <v>36</v>
      </c>
      <c r="B95" s="264"/>
      <c r="C95" s="264"/>
      <c r="D95" s="264"/>
      <c r="E95" s="264"/>
      <c r="F95" s="264"/>
      <c r="G95" s="264"/>
      <c r="H95" s="112"/>
      <c r="I95" s="265"/>
      <c r="J95" s="265"/>
      <c r="K95" s="32"/>
    </row>
    <row r="96" spans="1:11" ht="18.75">
      <c r="A96" s="264" t="s">
        <v>37</v>
      </c>
      <c r="B96" s="264"/>
      <c r="C96" s="264"/>
      <c r="D96" s="264"/>
      <c r="E96" s="264"/>
      <c r="F96" s="264"/>
      <c r="G96" s="264"/>
      <c r="H96" s="112"/>
      <c r="I96" s="265"/>
      <c r="J96" s="265"/>
      <c r="K96" s="32"/>
    </row>
    <row r="97" spans="1:11" ht="18.75">
      <c r="A97" s="264" t="s">
        <v>38</v>
      </c>
      <c r="B97" s="264"/>
      <c r="C97" s="264"/>
      <c r="D97" s="264"/>
      <c r="E97" s="264"/>
      <c r="F97" s="264"/>
      <c r="G97" s="264"/>
      <c r="H97" s="112"/>
      <c r="I97" s="265"/>
      <c r="J97" s="265"/>
      <c r="K97" s="32"/>
    </row>
    <row r="98" spans="1:11" ht="18.75">
      <c r="A98" s="264" t="s">
        <v>39</v>
      </c>
      <c r="B98" s="264"/>
      <c r="C98" s="264"/>
      <c r="D98" s="264"/>
      <c r="E98" s="264"/>
      <c r="F98" s="264"/>
      <c r="G98" s="264"/>
      <c r="H98" s="112"/>
      <c r="I98" s="265"/>
      <c r="J98" s="265"/>
      <c r="K98" s="32"/>
    </row>
    <row r="99" spans="1:11" ht="40.5" customHeight="1">
      <c r="A99" s="264" t="s">
        <v>165</v>
      </c>
      <c r="B99" s="264"/>
      <c r="C99" s="264"/>
      <c r="D99" s="264"/>
      <c r="E99" s="264"/>
      <c r="F99" s="264"/>
      <c r="G99" s="264"/>
      <c r="H99" s="264"/>
      <c r="I99" s="265"/>
      <c r="J99" s="265"/>
      <c r="K99" s="32"/>
    </row>
    <row r="100" spans="1:11" ht="18.75">
      <c r="A100" s="264" t="s">
        <v>19</v>
      </c>
      <c r="B100" s="264"/>
      <c r="C100" s="264"/>
      <c r="D100" s="264"/>
      <c r="E100" s="264"/>
      <c r="F100" s="264"/>
      <c r="G100" s="264"/>
      <c r="H100" s="112"/>
      <c r="I100" s="265"/>
      <c r="J100" s="265"/>
      <c r="K100" s="32"/>
    </row>
    <row r="101" spans="1:11" ht="17.25" customHeight="1">
      <c r="A101" s="264" t="s">
        <v>58</v>
      </c>
      <c r="B101" s="264"/>
      <c r="C101" s="264"/>
      <c r="D101" s="264"/>
      <c r="E101" s="264"/>
      <c r="F101" s="264"/>
      <c r="G101" s="264"/>
      <c r="H101" s="112"/>
      <c r="I101" s="265"/>
      <c r="J101" s="265"/>
      <c r="K101" s="32"/>
    </row>
    <row r="102" spans="1:11" ht="18.75">
      <c r="A102" s="264" t="s">
        <v>57</v>
      </c>
      <c r="B102" s="264"/>
      <c r="C102" s="264"/>
      <c r="D102" s="264"/>
      <c r="E102" s="264"/>
      <c r="F102" s="264"/>
      <c r="G102" s="264"/>
      <c r="H102" s="112"/>
      <c r="I102" s="265"/>
      <c r="J102" s="265"/>
      <c r="K102" s="32"/>
    </row>
    <row r="103" spans="1:11" ht="18.75">
      <c r="A103" s="264" t="s">
        <v>56</v>
      </c>
      <c r="B103" s="264"/>
      <c r="C103" s="264"/>
      <c r="D103" s="264"/>
      <c r="E103" s="264"/>
      <c r="F103" s="264"/>
      <c r="G103" s="264"/>
      <c r="H103" s="112"/>
      <c r="I103" s="265"/>
      <c r="J103" s="265"/>
      <c r="K103" s="32"/>
    </row>
    <row r="104" spans="1:11" ht="18.75">
      <c r="A104" s="264" t="s">
        <v>55</v>
      </c>
      <c r="B104" s="264"/>
      <c r="C104" s="264"/>
      <c r="D104" s="264"/>
      <c r="E104" s="264"/>
      <c r="F104" s="264"/>
      <c r="G104" s="264"/>
      <c r="H104" s="112"/>
      <c r="I104" s="265"/>
      <c r="J104" s="265"/>
      <c r="K104" s="32"/>
    </row>
    <row r="105" spans="1:11" ht="17.25" customHeight="1">
      <c r="A105" s="264" t="s">
        <v>54</v>
      </c>
      <c r="B105" s="264"/>
      <c r="C105" s="264"/>
      <c r="D105" s="264"/>
      <c r="E105" s="264"/>
      <c r="F105" s="264"/>
      <c r="G105" s="264"/>
      <c r="H105" s="112"/>
      <c r="I105" s="265"/>
      <c r="J105" s="265"/>
      <c r="K105" s="32"/>
    </row>
    <row r="106" spans="1:11" ht="18.75">
      <c r="A106" s="264" t="s">
        <v>53</v>
      </c>
      <c r="B106" s="264"/>
      <c r="C106" s="264"/>
      <c r="D106" s="264"/>
      <c r="E106" s="264"/>
      <c r="F106" s="264"/>
      <c r="G106" s="264"/>
      <c r="H106" s="112"/>
      <c r="I106" s="265"/>
      <c r="J106" s="265"/>
      <c r="K106" s="32"/>
    </row>
    <row r="107" spans="1:11" ht="21" customHeight="1">
      <c r="A107" s="264" t="s">
        <v>52</v>
      </c>
      <c r="B107" s="264"/>
      <c r="C107" s="264"/>
      <c r="D107" s="264"/>
      <c r="E107" s="264"/>
      <c r="F107" s="264"/>
      <c r="G107" s="264"/>
      <c r="H107" s="264"/>
      <c r="I107" s="265"/>
      <c r="J107" s="265"/>
      <c r="K107" s="32"/>
    </row>
    <row r="108" spans="1:11" ht="17.25" customHeight="1">
      <c r="A108" s="264" t="s">
        <v>51</v>
      </c>
      <c r="B108" s="264"/>
      <c r="C108" s="264"/>
      <c r="D108" s="264"/>
      <c r="E108" s="264"/>
      <c r="F108" s="264"/>
      <c r="G108" s="264"/>
      <c r="H108" s="112"/>
      <c r="I108" s="265"/>
      <c r="J108" s="265"/>
      <c r="K108" s="32"/>
    </row>
    <row r="109" spans="1:11" ht="17.25" customHeight="1">
      <c r="A109" s="264" t="s">
        <v>50</v>
      </c>
      <c r="B109" s="264"/>
      <c r="C109" s="264"/>
      <c r="D109" s="264"/>
      <c r="E109" s="264"/>
      <c r="F109" s="264"/>
      <c r="G109" s="264"/>
      <c r="H109" s="112"/>
      <c r="I109" s="265"/>
      <c r="J109" s="265"/>
      <c r="K109" s="32"/>
    </row>
    <row r="110" spans="1:11" ht="18.75">
      <c r="A110" s="264" t="s">
        <v>49</v>
      </c>
      <c r="B110" s="264"/>
      <c r="C110" s="264"/>
      <c r="D110" s="264"/>
      <c r="E110" s="264"/>
      <c r="F110" s="264"/>
      <c r="G110" s="264"/>
      <c r="H110" s="112"/>
      <c r="I110" s="265"/>
      <c r="J110" s="265"/>
      <c r="K110" s="32"/>
    </row>
    <row r="111" spans="1:11" ht="18.75">
      <c r="A111" s="264" t="s">
        <v>48</v>
      </c>
      <c r="B111" s="264"/>
      <c r="C111" s="264"/>
      <c r="D111" s="264"/>
      <c r="E111" s="264"/>
      <c r="F111" s="264"/>
      <c r="G111" s="264"/>
      <c r="H111" s="112"/>
      <c r="I111" s="265"/>
      <c r="J111" s="265"/>
      <c r="K111" s="32"/>
    </row>
    <row r="112" spans="1:11" ht="18.75">
      <c r="A112" s="264" t="s">
        <v>47</v>
      </c>
      <c r="B112" s="264"/>
      <c r="C112" s="264"/>
      <c r="D112" s="264"/>
      <c r="E112" s="264"/>
      <c r="F112" s="264"/>
      <c r="G112" s="264"/>
      <c r="H112" s="112"/>
      <c r="I112" s="265"/>
      <c r="J112" s="265"/>
      <c r="K112" s="32"/>
    </row>
    <row r="113" spans="1:11" ht="18.75">
      <c r="A113" s="264" t="s">
        <v>46</v>
      </c>
      <c r="B113" s="264"/>
      <c r="C113" s="264"/>
      <c r="D113" s="264"/>
      <c r="E113" s="264"/>
      <c r="F113" s="264"/>
      <c r="G113" s="264"/>
      <c r="H113" s="112"/>
      <c r="I113" s="265"/>
      <c r="J113" s="265"/>
      <c r="K113" s="32"/>
    </row>
    <row r="114" spans="1:11" ht="18.75">
      <c r="A114" s="33"/>
      <c r="B114" s="33"/>
      <c r="C114" s="284"/>
      <c r="D114" s="284"/>
      <c r="E114" s="284"/>
      <c r="F114" s="284"/>
      <c r="G114" s="284"/>
      <c r="H114" s="284"/>
      <c r="I114" s="284"/>
      <c r="J114" s="284"/>
      <c r="K114" s="2"/>
    </row>
    <row r="115" spans="1:11" ht="18.75">
      <c r="A115" s="285"/>
      <c r="B115" s="285"/>
      <c r="C115" s="285"/>
      <c r="D115" s="285"/>
      <c r="E115" s="285"/>
      <c r="F115" s="285"/>
      <c r="G115" s="285"/>
      <c r="H115" s="285"/>
      <c r="I115" s="285"/>
      <c r="J115" s="285"/>
      <c r="K115" s="5"/>
    </row>
    <row r="116" spans="1:11" ht="18.75">
      <c r="A116" s="94"/>
      <c r="B116" s="94"/>
      <c r="C116" s="94"/>
      <c r="D116" s="94"/>
      <c r="E116" s="94"/>
      <c r="F116" s="94"/>
      <c r="G116" s="94"/>
      <c r="H116" s="94"/>
      <c r="I116" s="94"/>
      <c r="J116" s="94"/>
      <c r="K116" s="5"/>
    </row>
    <row r="117" spans="1:11" ht="18.75">
      <c r="A117" s="94"/>
      <c r="B117" s="94"/>
      <c r="C117" s="94"/>
      <c r="D117" s="94"/>
      <c r="E117" s="94"/>
      <c r="F117" s="94"/>
      <c r="G117" s="94"/>
      <c r="H117" s="94"/>
      <c r="I117" s="94"/>
      <c r="J117" s="94"/>
      <c r="K117" s="5"/>
    </row>
    <row r="118" spans="1:11" ht="18.75">
      <c r="A118" s="94"/>
      <c r="B118" s="94"/>
      <c r="C118" s="94"/>
      <c r="D118" s="94"/>
      <c r="E118" s="94"/>
      <c r="F118" s="94"/>
      <c r="G118" s="94"/>
      <c r="H118" s="94"/>
      <c r="I118" s="94"/>
      <c r="J118" s="94"/>
      <c r="K118" s="5"/>
    </row>
    <row r="119" spans="1:11" ht="20.25" customHeight="1">
      <c r="A119" s="285" t="s">
        <v>43</v>
      </c>
      <c r="B119" s="285"/>
      <c r="C119" s="285"/>
      <c r="D119" s="285"/>
      <c r="E119" s="285"/>
      <c r="F119" s="285"/>
      <c r="G119" s="285"/>
      <c r="H119" s="285"/>
      <c r="I119" s="285"/>
      <c r="J119" s="285"/>
      <c r="K119" s="5"/>
    </row>
    <row r="120" spans="1:11" ht="29.25" customHeight="1">
      <c r="A120" s="280" t="s">
        <v>322</v>
      </c>
      <c r="B120" s="281"/>
      <c r="C120" s="281"/>
      <c r="D120" s="281"/>
      <c r="E120" s="281"/>
      <c r="F120" s="281"/>
      <c r="G120" s="281"/>
      <c r="H120" s="281"/>
      <c r="I120" s="281"/>
      <c r="J120" s="281"/>
      <c r="K120" s="5"/>
    </row>
    <row r="121" spans="1:11" ht="36.75" customHeight="1">
      <c r="A121" s="310" t="s">
        <v>16</v>
      </c>
      <c r="B121" s="310" t="s">
        <v>92</v>
      </c>
      <c r="C121" s="310" t="s">
        <v>93</v>
      </c>
      <c r="D121" s="309" t="s">
        <v>97</v>
      </c>
      <c r="E121" s="309"/>
      <c r="F121" s="309"/>
      <c r="G121" s="309"/>
      <c r="H121" s="309"/>
      <c r="I121" s="309"/>
      <c r="J121" s="309"/>
      <c r="K121" s="5"/>
    </row>
    <row r="122" spans="1:11" ht="18.75" customHeight="1">
      <c r="A122" s="310"/>
      <c r="B122" s="310"/>
      <c r="C122" s="310"/>
      <c r="D122" s="282" t="s">
        <v>40</v>
      </c>
      <c r="E122" s="282" t="s">
        <v>19</v>
      </c>
      <c r="F122" s="282"/>
      <c r="G122" s="282"/>
      <c r="H122" s="282"/>
      <c r="I122" s="282"/>
      <c r="J122" s="282"/>
      <c r="K122" s="5"/>
    </row>
    <row r="123" spans="1:11" ht="64.5" customHeight="1">
      <c r="A123" s="310"/>
      <c r="B123" s="310"/>
      <c r="C123" s="310"/>
      <c r="D123" s="282"/>
      <c r="E123" s="283" t="s">
        <v>94</v>
      </c>
      <c r="F123" s="283" t="s">
        <v>166</v>
      </c>
      <c r="G123" s="283" t="s">
        <v>95</v>
      </c>
      <c r="H123" s="283" t="s">
        <v>96</v>
      </c>
      <c r="I123" s="283" t="s">
        <v>89</v>
      </c>
      <c r="J123" s="283"/>
      <c r="K123" s="5"/>
    </row>
    <row r="124" spans="1:11" ht="43.5" customHeight="1">
      <c r="A124" s="309"/>
      <c r="B124" s="309"/>
      <c r="C124" s="309"/>
      <c r="D124" s="282"/>
      <c r="E124" s="283"/>
      <c r="F124" s="283"/>
      <c r="G124" s="283"/>
      <c r="H124" s="283"/>
      <c r="I124" s="45" t="s">
        <v>90</v>
      </c>
      <c r="J124" s="45" t="s">
        <v>91</v>
      </c>
      <c r="K124" s="5"/>
    </row>
    <row r="125" spans="1:11" ht="18.75">
      <c r="A125" s="46">
        <v>1</v>
      </c>
      <c r="B125" s="46">
        <v>2</v>
      </c>
      <c r="C125" s="46">
        <v>3</v>
      </c>
      <c r="D125" s="46">
        <v>4</v>
      </c>
      <c r="E125" s="46">
        <v>5</v>
      </c>
      <c r="F125" s="46">
        <v>6</v>
      </c>
      <c r="G125" s="46">
        <v>7</v>
      </c>
      <c r="H125" s="46">
        <v>8</v>
      </c>
      <c r="I125" s="46">
        <v>9</v>
      </c>
      <c r="J125" s="46">
        <v>10</v>
      </c>
      <c r="K125" s="5"/>
    </row>
    <row r="126" spans="1:11" ht="18.75">
      <c r="A126" s="47" t="s">
        <v>98</v>
      </c>
      <c r="B126" s="59">
        <v>100</v>
      </c>
      <c r="C126" s="48" t="s">
        <v>6</v>
      </c>
      <c r="D126" s="44">
        <f>D136</f>
        <v>39585050</v>
      </c>
      <c r="E126" s="44">
        <f aca="true" t="shared" si="0" ref="E126:J126">E136</f>
        <v>33522850</v>
      </c>
      <c r="F126" s="44">
        <f t="shared" si="0"/>
        <v>777000</v>
      </c>
      <c r="G126" s="44">
        <f t="shared" si="0"/>
        <v>0</v>
      </c>
      <c r="H126" s="44">
        <f t="shared" si="0"/>
        <v>0</v>
      </c>
      <c r="I126" s="44">
        <f t="shared" si="0"/>
        <v>5285200</v>
      </c>
      <c r="J126" s="44">
        <f t="shared" si="0"/>
        <v>0</v>
      </c>
      <c r="K126" s="14"/>
    </row>
    <row r="127" spans="1:11" ht="18.75">
      <c r="A127" s="49" t="s">
        <v>19</v>
      </c>
      <c r="B127" s="60"/>
      <c r="C127" s="50"/>
      <c r="D127" s="36"/>
      <c r="E127" s="36"/>
      <c r="F127" s="36"/>
      <c r="G127" s="36"/>
      <c r="H127" s="36"/>
      <c r="I127" s="36"/>
      <c r="J127" s="37"/>
      <c r="K127" s="14"/>
    </row>
    <row r="128" spans="1:11" ht="18.75">
      <c r="A128" s="49" t="s">
        <v>99</v>
      </c>
      <c r="B128" s="60">
        <v>110</v>
      </c>
      <c r="C128" s="50">
        <v>120</v>
      </c>
      <c r="D128" s="40"/>
      <c r="E128" s="65" t="s">
        <v>6</v>
      </c>
      <c r="F128" s="65" t="s">
        <v>6</v>
      </c>
      <c r="G128" s="65" t="s">
        <v>6</v>
      </c>
      <c r="H128" s="65" t="s">
        <v>6</v>
      </c>
      <c r="I128" s="67"/>
      <c r="J128" s="65" t="s">
        <v>6</v>
      </c>
      <c r="K128" s="14"/>
    </row>
    <row r="129" spans="1:11" ht="18.75">
      <c r="A129" s="49" t="s">
        <v>100</v>
      </c>
      <c r="B129" s="60">
        <v>120</v>
      </c>
      <c r="C129" s="50">
        <v>130</v>
      </c>
      <c r="D129" s="106">
        <f>I129</f>
        <v>5285200</v>
      </c>
      <c r="E129" s="68"/>
      <c r="F129" s="68" t="s">
        <v>6</v>
      </c>
      <c r="G129" s="68" t="s">
        <v>6</v>
      </c>
      <c r="H129" s="68"/>
      <c r="I129" s="107">
        <f>I136</f>
        <v>5285200</v>
      </c>
      <c r="J129" s="37"/>
      <c r="K129" s="14"/>
    </row>
    <row r="130" spans="1:11" ht="37.5">
      <c r="A130" s="34" t="s">
        <v>178</v>
      </c>
      <c r="B130" s="61">
        <v>130</v>
      </c>
      <c r="C130" s="35">
        <v>140</v>
      </c>
      <c r="D130" s="36"/>
      <c r="E130" s="65" t="s">
        <v>6</v>
      </c>
      <c r="F130" s="65" t="s">
        <v>6</v>
      </c>
      <c r="G130" s="65" t="s">
        <v>6</v>
      </c>
      <c r="H130" s="65" t="s">
        <v>6</v>
      </c>
      <c r="I130" s="65"/>
      <c r="J130" s="66" t="s">
        <v>6</v>
      </c>
      <c r="K130" s="14"/>
    </row>
    <row r="131" spans="1:11" ht="75">
      <c r="A131" s="34" t="s">
        <v>179</v>
      </c>
      <c r="B131" s="61">
        <v>140</v>
      </c>
      <c r="C131" s="35"/>
      <c r="D131" s="36"/>
      <c r="E131" s="65" t="s">
        <v>6</v>
      </c>
      <c r="F131" s="65" t="s">
        <v>6</v>
      </c>
      <c r="G131" s="65" t="s">
        <v>6</v>
      </c>
      <c r="H131" s="65" t="s">
        <v>6</v>
      </c>
      <c r="I131" s="65"/>
      <c r="J131" s="66" t="s">
        <v>6</v>
      </c>
      <c r="K131" s="14"/>
    </row>
    <row r="132" spans="1:11" ht="37.5">
      <c r="A132" s="34" t="s">
        <v>180</v>
      </c>
      <c r="B132" s="61">
        <v>150</v>
      </c>
      <c r="C132" s="50">
        <v>130</v>
      </c>
      <c r="D132" s="106">
        <f>E132+F132</f>
        <v>34299850</v>
      </c>
      <c r="E132" s="107">
        <f>E136</f>
        <v>33522850</v>
      </c>
      <c r="F132" s="107">
        <f>F136</f>
        <v>777000</v>
      </c>
      <c r="G132" s="65"/>
      <c r="H132" s="65" t="s">
        <v>6</v>
      </c>
      <c r="I132" s="65" t="s">
        <v>6</v>
      </c>
      <c r="J132" s="65" t="s">
        <v>6</v>
      </c>
      <c r="K132" s="14"/>
    </row>
    <row r="133" spans="1:11" ht="18.75">
      <c r="A133" s="34" t="s">
        <v>181</v>
      </c>
      <c r="B133" s="61">
        <v>160</v>
      </c>
      <c r="C133" s="35"/>
      <c r="D133" s="36"/>
      <c r="E133" s="65" t="s">
        <v>6</v>
      </c>
      <c r="F133" s="65" t="s">
        <v>6</v>
      </c>
      <c r="G133" s="65" t="s">
        <v>6</v>
      </c>
      <c r="H133" s="65" t="s">
        <v>6</v>
      </c>
      <c r="I133" s="36"/>
      <c r="J133" s="37"/>
      <c r="K133" s="14"/>
    </row>
    <row r="134" spans="1:11" ht="18.75">
      <c r="A134" s="34" t="s">
        <v>182</v>
      </c>
      <c r="B134" s="61">
        <v>180</v>
      </c>
      <c r="C134" s="65" t="s">
        <v>6</v>
      </c>
      <c r="D134" s="36"/>
      <c r="E134" s="65" t="s">
        <v>6</v>
      </c>
      <c r="F134" s="65" t="s">
        <v>6</v>
      </c>
      <c r="G134" s="65" t="s">
        <v>6</v>
      </c>
      <c r="H134" s="65" t="s">
        <v>6</v>
      </c>
      <c r="I134" s="65"/>
      <c r="J134" s="65" t="s">
        <v>6</v>
      </c>
      <c r="K134" s="14"/>
    </row>
    <row r="135" spans="1:11" ht="18.75">
      <c r="A135" s="34"/>
      <c r="B135" s="61"/>
      <c r="C135" s="35"/>
      <c r="D135" s="36"/>
      <c r="E135" s="36"/>
      <c r="F135" s="36"/>
      <c r="G135" s="36"/>
      <c r="H135" s="36"/>
      <c r="I135" s="36"/>
      <c r="J135" s="37"/>
      <c r="K135" s="14"/>
    </row>
    <row r="136" spans="1:11" ht="18.75">
      <c r="A136" s="38" t="s">
        <v>101</v>
      </c>
      <c r="B136" s="62">
        <v>200</v>
      </c>
      <c r="C136" s="65" t="s">
        <v>6</v>
      </c>
      <c r="D136" s="40">
        <f>D137+D140+D143+D144+D145+D146+D150+D156+D157+D160</f>
        <v>39585050</v>
      </c>
      <c r="E136" s="40">
        <f aca="true" t="shared" si="1" ref="E136:J136">E137+E140+E143+E144+E145+E146+E150+E156+E157+E160</f>
        <v>33522850</v>
      </c>
      <c r="F136" s="40">
        <f t="shared" si="1"/>
        <v>777000</v>
      </c>
      <c r="G136" s="40">
        <f t="shared" si="1"/>
        <v>0</v>
      </c>
      <c r="H136" s="40">
        <f t="shared" si="1"/>
        <v>0</v>
      </c>
      <c r="I136" s="40">
        <f t="shared" si="1"/>
        <v>5285200</v>
      </c>
      <c r="J136" s="40">
        <f t="shared" si="1"/>
        <v>0</v>
      </c>
      <c r="K136" s="14"/>
    </row>
    <row r="137" spans="1:11" ht="18.75">
      <c r="A137" s="34" t="s">
        <v>102</v>
      </c>
      <c r="B137" s="62">
        <v>210</v>
      </c>
      <c r="C137" s="39"/>
      <c r="D137" s="40">
        <f>D139+D141+D142</f>
        <v>32727250</v>
      </c>
      <c r="E137" s="40">
        <f aca="true" t="shared" si="2" ref="E137:J137">E139+E141+E142</f>
        <v>30624050</v>
      </c>
      <c r="F137" s="40">
        <f t="shared" si="2"/>
        <v>0</v>
      </c>
      <c r="G137" s="40">
        <f t="shared" si="2"/>
        <v>0</v>
      </c>
      <c r="H137" s="40">
        <f t="shared" si="2"/>
        <v>0</v>
      </c>
      <c r="I137" s="40">
        <f t="shared" si="2"/>
        <v>2103200</v>
      </c>
      <c r="J137" s="40">
        <f t="shared" si="2"/>
        <v>0</v>
      </c>
      <c r="K137" s="14"/>
    </row>
    <row r="138" spans="1:11" ht="18.75">
      <c r="A138" s="34" t="s">
        <v>18</v>
      </c>
      <c r="B138" s="61"/>
      <c r="C138" s="35"/>
      <c r="D138" s="36"/>
      <c r="E138" s="36"/>
      <c r="F138" s="36"/>
      <c r="G138" s="36"/>
      <c r="H138" s="36"/>
      <c r="I138" s="36"/>
      <c r="J138" s="37"/>
      <c r="K138" s="14"/>
    </row>
    <row r="139" spans="1:11" ht="18.75">
      <c r="A139" s="34" t="s">
        <v>103</v>
      </c>
      <c r="B139" s="61">
        <v>211</v>
      </c>
      <c r="C139" s="35">
        <v>111</v>
      </c>
      <c r="D139" s="36">
        <f aca="true" t="shared" si="3" ref="D139:D145">E139+F139+G139+H139+I139</f>
        <v>25108800</v>
      </c>
      <c r="E139" s="97">
        <v>23508800</v>
      </c>
      <c r="F139" s="97">
        <v>0</v>
      </c>
      <c r="G139" s="97"/>
      <c r="H139" s="97"/>
      <c r="I139" s="97">
        <v>1600000</v>
      </c>
      <c r="J139" s="98"/>
      <c r="K139" s="14"/>
    </row>
    <row r="140" spans="1:11" ht="37.5">
      <c r="A140" s="49" t="s">
        <v>324</v>
      </c>
      <c r="B140" s="61">
        <v>266</v>
      </c>
      <c r="C140" s="35">
        <v>111</v>
      </c>
      <c r="D140" s="36">
        <f t="shared" si="3"/>
        <v>200000</v>
      </c>
      <c r="E140" s="97">
        <v>50000</v>
      </c>
      <c r="F140" s="97">
        <v>0</v>
      </c>
      <c r="G140" s="97"/>
      <c r="H140" s="97"/>
      <c r="I140" s="97">
        <v>150000</v>
      </c>
      <c r="J140" s="98"/>
      <c r="K140" s="14"/>
    </row>
    <row r="141" spans="1:11" ht="18.75">
      <c r="A141" s="49" t="s">
        <v>104</v>
      </c>
      <c r="B141" s="60">
        <v>213</v>
      </c>
      <c r="C141" s="50">
        <v>119</v>
      </c>
      <c r="D141" s="36">
        <f t="shared" si="3"/>
        <v>7598150</v>
      </c>
      <c r="E141" s="97">
        <v>7114950</v>
      </c>
      <c r="F141" s="97">
        <v>0</v>
      </c>
      <c r="G141" s="97"/>
      <c r="H141" s="97"/>
      <c r="I141" s="97">
        <v>483200</v>
      </c>
      <c r="J141" s="98"/>
      <c r="K141" s="14"/>
    </row>
    <row r="142" spans="1:11" ht="37.5">
      <c r="A142" s="34" t="s">
        <v>105</v>
      </c>
      <c r="B142" s="61">
        <v>212</v>
      </c>
      <c r="C142" s="35">
        <v>112</v>
      </c>
      <c r="D142" s="36">
        <f t="shared" si="3"/>
        <v>20300</v>
      </c>
      <c r="E142" s="97">
        <v>300</v>
      </c>
      <c r="F142" s="97">
        <v>0</v>
      </c>
      <c r="G142" s="97"/>
      <c r="H142" s="97"/>
      <c r="I142" s="97">
        <v>20000</v>
      </c>
      <c r="J142" s="98"/>
      <c r="K142" s="14"/>
    </row>
    <row r="143" spans="1:11" ht="18.75">
      <c r="A143" s="49" t="s">
        <v>325</v>
      </c>
      <c r="B143" s="249">
        <v>222</v>
      </c>
      <c r="C143" s="35">
        <v>112</v>
      </c>
      <c r="D143" s="36">
        <f t="shared" si="3"/>
        <v>0</v>
      </c>
      <c r="E143" s="97">
        <v>0</v>
      </c>
      <c r="F143" s="97">
        <v>0</v>
      </c>
      <c r="G143" s="97"/>
      <c r="H143" s="97"/>
      <c r="I143" s="97">
        <v>0</v>
      </c>
      <c r="J143" s="250"/>
      <c r="K143" s="14"/>
    </row>
    <row r="144" spans="1:11" ht="18.75">
      <c r="A144" s="49" t="s">
        <v>326</v>
      </c>
      <c r="B144" s="249">
        <v>226</v>
      </c>
      <c r="C144" s="35">
        <v>112</v>
      </c>
      <c r="D144" s="36">
        <f t="shared" si="3"/>
        <v>20000</v>
      </c>
      <c r="E144" s="97">
        <v>0</v>
      </c>
      <c r="F144" s="97">
        <v>0</v>
      </c>
      <c r="G144" s="97"/>
      <c r="H144" s="97"/>
      <c r="I144" s="97">
        <v>20000</v>
      </c>
      <c r="J144" s="250"/>
      <c r="K144" s="14"/>
    </row>
    <row r="145" spans="1:11" ht="37.5">
      <c r="A145" s="49" t="s">
        <v>324</v>
      </c>
      <c r="B145" s="249">
        <v>266</v>
      </c>
      <c r="C145" s="35">
        <v>112</v>
      </c>
      <c r="D145" s="36">
        <f t="shared" si="3"/>
        <v>0</v>
      </c>
      <c r="E145" s="97">
        <v>0</v>
      </c>
      <c r="F145" s="97">
        <v>0</v>
      </c>
      <c r="G145" s="97"/>
      <c r="H145" s="97"/>
      <c r="I145" s="97">
        <v>0</v>
      </c>
      <c r="J145" s="250"/>
      <c r="K145" s="14"/>
    </row>
    <row r="146" spans="1:11" ht="37.5">
      <c r="A146" s="34" t="s">
        <v>106</v>
      </c>
      <c r="B146" s="305">
        <v>220</v>
      </c>
      <c r="C146" s="35"/>
      <c r="D146" s="40">
        <f>D148+D149</f>
        <v>0</v>
      </c>
      <c r="E146" s="40">
        <f aca="true" t="shared" si="4" ref="E146:J146">E148+E149</f>
        <v>0</v>
      </c>
      <c r="F146" s="40">
        <f t="shared" si="4"/>
        <v>0</v>
      </c>
      <c r="G146" s="40">
        <f t="shared" si="4"/>
        <v>0</v>
      </c>
      <c r="H146" s="40">
        <f t="shared" si="4"/>
        <v>0</v>
      </c>
      <c r="I146" s="40">
        <f t="shared" si="4"/>
        <v>0</v>
      </c>
      <c r="J146" s="40">
        <f t="shared" si="4"/>
        <v>0</v>
      </c>
      <c r="K146" s="14"/>
    </row>
    <row r="147" spans="1:11" ht="18.75">
      <c r="A147" s="247" t="s">
        <v>18</v>
      </c>
      <c r="B147" s="306"/>
      <c r="C147" s="35"/>
      <c r="D147" s="36"/>
      <c r="E147" s="97"/>
      <c r="F147" s="97"/>
      <c r="G147" s="97"/>
      <c r="H147" s="97"/>
      <c r="I147" s="97"/>
      <c r="J147" s="98"/>
      <c r="K147" s="14"/>
    </row>
    <row r="148" spans="1:11" ht="18.75">
      <c r="A148" s="251" t="s">
        <v>327</v>
      </c>
      <c r="B148" s="307"/>
      <c r="C148" s="50">
        <v>340</v>
      </c>
      <c r="D148" s="97">
        <f>E148+F148+G148+H148+I148</f>
        <v>0</v>
      </c>
      <c r="E148" s="97">
        <v>0</v>
      </c>
      <c r="F148" s="97">
        <v>0</v>
      </c>
      <c r="G148" s="97"/>
      <c r="H148" s="97"/>
      <c r="I148" s="97">
        <v>0</v>
      </c>
      <c r="J148" s="98"/>
      <c r="K148" s="14"/>
    </row>
    <row r="149" spans="1:11" ht="18.75">
      <c r="A149" s="251" t="s">
        <v>280</v>
      </c>
      <c r="B149" s="308"/>
      <c r="C149" s="35">
        <v>360</v>
      </c>
      <c r="D149" s="97">
        <f>E149+F149+G149+H149+I149</f>
        <v>0</v>
      </c>
      <c r="E149" s="97">
        <v>0</v>
      </c>
      <c r="F149" s="97">
        <v>0</v>
      </c>
      <c r="G149" s="97"/>
      <c r="H149" s="97"/>
      <c r="I149" s="97">
        <v>0</v>
      </c>
      <c r="J149" s="98"/>
      <c r="K149" s="14"/>
    </row>
    <row r="150" spans="1:11" ht="37.5">
      <c r="A150" s="248" t="s">
        <v>183</v>
      </c>
      <c r="B150" s="62">
        <v>230</v>
      </c>
      <c r="C150" s="39"/>
      <c r="D150" s="40">
        <f>D153+D154+D155+D152</f>
        <v>280000</v>
      </c>
      <c r="E150" s="40">
        <f aca="true" t="shared" si="5" ref="E150:J150">E153+E154+E155+E152</f>
        <v>170000</v>
      </c>
      <c r="F150" s="40">
        <f t="shared" si="5"/>
        <v>0</v>
      </c>
      <c r="G150" s="40">
        <f t="shared" si="5"/>
        <v>0</v>
      </c>
      <c r="H150" s="40">
        <f t="shared" si="5"/>
        <v>0</v>
      </c>
      <c r="I150" s="40">
        <f t="shared" si="5"/>
        <v>110000</v>
      </c>
      <c r="J150" s="40">
        <f t="shared" si="5"/>
        <v>0</v>
      </c>
      <c r="K150" s="14"/>
    </row>
    <row r="151" spans="1:11" ht="18.75">
      <c r="A151" s="34" t="s">
        <v>18</v>
      </c>
      <c r="B151" s="61"/>
      <c r="C151" s="35"/>
      <c r="D151" s="40"/>
      <c r="E151" s="97"/>
      <c r="F151" s="97"/>
      <c r="G151" s="97"/>
      <c r="H151" s="97"/>
      <c r="I151" s="97"/>
      <c r="J151" s="98"/>
      <c r="K151" s="14"/>
    </row>
    <row r="152" spans="1:11" ht="56.25">
      <c r="A152" s="49" t="s">
        <v>328</v>
      </c>
      <c r="B152" s="61"/>
      <c r="C152" s="35">
        <v>831</v>
      </c>
      <c r="D152" s="36">
        <f>E152+F152+G152+H152+I152</f>
        <v>10000</v>
      </c>
      <c r="E152" s="97">
        <v>0</v>
      </c>
      <c r="F152" s="97">
        <v>0</v>
      </c>
      <c r="G152" s="97"/>
      <c r="H152" s="97"/>
      <c r="I152" s="97">
        <v>10000</v>
      </c>
      <c r="J152" s="98"/>
      <c r="K152" s="14"/>
    </row>
    <row r="153" spans="1:11" ht="37.5">
      <c r="A153" s="49" t="s">
        <v>107</v>
      </c>
      <c r="B153" s="62"/>
      <c r="C153" s="50">
        <v>851</v>
      </c>
      <c r="D153" s="36">
        <f>E153+F153+G153+H153+I153</f>
        <v>200000</v>
      </c>
      <c r="E153" s="97">
        <v>170000</v>
      </c>
      <c r="F153" s="97">
        <v>0</v>
      </c>
      <c r="G153" s="97"/>
      <c r="H153" s="97"/>
      <c r="I153" s="97">
        <v>30000</v>
      </c>
      <c r="J153" s="98"/>
      <c r="K153" s="14"/>
    </row>
    <row r="154" spans="1:11" ht="18.75">
      <c r="A154" s="34" t="s">
        <v>108</v>
      </c>
      <c r="B154" s="61"/>
      <c r="C154" s="35">
        <v>852</v>
      </c>
      <c r="D154" s="36">
        <f>E154+F154+G154+H154+I154</f>
        <v>20000</v>
      </c>
      <c r="E154" s="97">
        <v>0</v>
      </c>
      <c r="F154" s="97">
        <v>0</v>
      </c>
      <c r="G154" s="97"/>
      <c r="H154" s="97"/>
      <c r="I154" s="97">
        <v>20000</v>
      </c>
      <c r="J154" s="98"/>
      <c r="K154" s="14"/>
    </row>
    <row r="155" spans="1:11" ht="18.75">
      <c r="A155" s="34" t="s">
        <v>109</v>
      </c>
      <c r="B155" s="61"/>
      <c r="C155" s="35">
        <v>853</v>
      </c>
      <c r="D155" s="36">
        <f>E155+F155+G155+H155+I155</f>
        <v>50000</v>
      </c>
      <c r="E155" s="97">
        <v>0</v>
      </c>
      <c r="F155" s="97">
        <v>0</v>
      </c>
      <c r="G155" s="97"/>
      <c r="H155" s="97"/>
      <c r="I155" s="97">
        <v>50000</v>
      </c>
      <c r="J155" s="98"/>
      <c r="K155" s="14"/>
    </row>
    <row r="156" spans="1:11" ht="18.75">
      <c r="A156" s="34" t="s">
        <v>110</v>
      </c>
      <c r="B156" s="62">
        <v>240</v>
      </c>
      <c r="C156" s="39"/>
      <c r="D156" s="36"/>
      <c r="E156" s="97"/>
      <c r="F156" s="97"/>
      <c r="G156" s="97"/>
      <c r="H156" s="97"/>
      <c r="I156" s="97"/>
      <c r="J156" s="98"/>
      <c r="K156" s="14"/>
    </row>
    <row r="157" spans="1:11" ht="37.5">
      <c r="A157" s="34" t="s">
        <v>111</v>
      </c>
      <c r="B157" s="62">
        <v>250</v>
      </c>
      <c r="C157" s="39">
        <v>113</v>
      </c>
      <c r="D157" s="36"/>
      <c r="E157" s="97"/>
      <c r="F157" s="97"/>
      <c r="G157" s="97"/>
      <c r="H157" s="97"/>
      <c r="I157" s="97"/>
      <c r="J157" s="98"/>
      <c r="K157" s="14"/>
    </row>
    <row r="158" spans="1:11" ht="18.75">
      <c r="A158" s="34" t="s">
        <v>18</v>
      </c>
      <c r="B158" s="61"/>
      <c r="C158" s="35"/>
      <c r="D158" s="36"/>
      <c r="E158" s="36"/>
      <c r="F158" s="36"/>
      <c r="G158" s="36"/>
      <c r="H158" s="36"/>
      <c r="I158" s="36"/>
      <c r="J158" s="37"/>
      <c r="K158" s="14"/>
    </row>
    <row r="159" spans="1:11" ht="18.75">
      <c r="A159" s="38"/>
      <c r="B159" s="62"/>
      <c r="C159" s="39"/>
      <c r="D159" s="40"/>
      <c r="E159" s="40"/>
      <c r="F159" s="40"/>
      <c r="G159" s="40"/>
      <c r="H159" s="40"/>
      <c r="I159" s="40"/>
      <c r="J159" s="41"/>
      <c r="K159" s="14"/>
    </row>
    <row r="160" spans="1:11" ht="37.5">
      <c r="A160" s="34" t="s">
        <v>112</v>
      </c>
      <c r="B160" s="311">
        <v>260</v>
      </c>
      <c r="C160" s="312" t="s">
        <v>329</v>
      </c>
      <c r="D160" s="36">
        <f>E160+F160+G160+H160+I160</f>
        <v>6357800</v>
      </c>
      <c r="E160" s="36">
        <f aca="true" t="shared" si="6" ref="E160:J160">SUM(E161:E174)</f>
        <v>2678800</v>
      </c>
      <c r="F160" s="36">
        <f t="shared" si="6"/>
        <v>777000</v>
      </c>
      <c r="G160" s="36">
        <f t="shared" si="6"/>
        <v>0</v>
      </c>
      <c r="H160" s="36">
        <f t="shared" si="6"/>
        <v>0</v>
      </c>
      <c r="I160" s="36">
        <f t="shared" si="6"/>
        <v>2902000</v>
      </c>
      <c r="J160" s="36">
        <f t="shared" si="6"/>
        <v>0</v>
      </c>
      <c r="K160" s="14"/>
    </row>
    <row r="161" spans="1:11" ht="18.75">
      <c r="A161" s="34" t="s">
        <v>18</v>
      </c>
      <c r="B161" s="307"/>
      <c r="C161" s="313"/>
      <c r="D161" s="36"/>
      <c r="E161" s="36"/>
      <c r="F161" s="36"/>
      <c r="G161" s="36"/>
      <c r="H161" s="36"/>
      <c r="I161" s="36"/>
      <c r="J161" s="37"/>
      <c r="K161" s="14"/>
    </row>
    <row r="162" spans="1:11" ht="37.5">
      <c r="A162" s="34" t="s">
        <v>113</v>
      </c>
      <c r="B162" s="307"/>
      <c r="C162" s="313"/>
      <c r="D162" s="36"/>
      <c r="E162" s="36"/>
      <c r="F162" s="36"/>
      <c r="G162" s="36"/>
      <c r="H162" s="36"/>
      <c r="I162" s="36"/>
      <c r="J162" s="37"/>
      <c r="K162" s="14"/>
    </row>
    <row r="163" spans="1:11" ht="18.75">
      <c r="A163" s="34" t="s">
        <v>114</v>
      </c>
      <c r="B163" s="307"/>
      <c r="C163" s="313"/>
      <c r="D163" s="36">
        <f>E163+F163+G163+H163+I163</f>
        <v>72000</v>
      </c>
      <c r="E163" s="36">
        <v>35000</v>
      </c>
      <c r="F163" s="36">
        <v>0</v>
      </c>
      <c r="G163" s="36"/>
      <c r="H163" s="36"/>
      <c r="I163" s="36">
        <v>37000</v>
      </c>
      <c r="J163" s="37"/>
      <c r="K163" s="14"/>
    </row>
    <row r="164" spans="1:11" ht="18.75">
      <c r="A164" s="34" t="s">
        <v>115</v>
      </c>
      <c r="B164" s="307"/>
      <c r="C164" s="313"/>
      <c r="D164" s="36">
        <f aca="true" t="shared" si="7" ref="D164:D173">E164+F164+G164+H164+I164</f>
        <v>30000</v>
      </c>
      <c r="E164" s="36">
        <v>0</v>
      </c>
      <c r="F164" s="36">
        <v>0</v>
      </c>
      <c r="G164" s="36"/>
      <c r="H164" s="36"/>
      <c r="I164" s="36">
        <v>30000</v>
      </c>
      <c r="J164" s="37"/>
      <c r="K164" s="14"/>
    </row>
    <row r="165" spans="1:11" ht="18.75">
      <c r="A165" s="34" t="s">
        <v>116</v>
      </c>
      <c r="B165" s="307"/>
      <c r="C165" s="313"/>
      <c r="D165" s="36">
        <f t="shared" si="7"/>
        <v>2515000</v>
      </c>
      <c r="E165" s="36">
        <v>2335000</v>
      </c>
      <c r="F165" s="36">
        <v>0</v>
      </c>
      <c r="G165" s="36"/>
      <c r="H165" s="36"/>
      <c r="I165" s="36">
        <v>180000</v>
      </c>
      <c r="J165" s="37"/>
      <c r="K165" s="14"/>
    </row>
    <row r="166" spans="1:11" ht="18.75">
      <c r="A166" s="34" t="s">
        <v>117</v>
      </c>
      <c r="B166" s="307"/>
      <c r="C166" s="313"/>
      <c r="D166" s="36">
        <f t="shared" si="7"/>
        <v>30000</v>
      </c>
      <c r="E166" s="36">
        <v>0</v>
      </c>
      <c r="F166" s="36">
        <v>0</v>
      </c>
      <c r="G166" s="36"/>
      <c r="H166" s="36"/>
      <c r="I166" s="36">
        <v>30000</v>
      </c>
      <c r="J166" s="37"/>
      <c r="K166" s="14"/>
    </row>
    <row r="167" spans="1:11" ht="18.75">
      <c r="A167" s="34" t="s">
        <v>118</v>
      </c>
      <c r="B167" s="307"/>
      <c r="C167" s="313"/>
      <c r="D167" s="36">
        <f t="shared" si="7"/>
        <v>689000</v>
      </c>
      <c r="E167" s="36">
        <v>39000</v>
      </c>
      <c r="F167" s="36">
        <v>0</v>
      </c>
      <c r="G167" s="36"/>
      <c r="H167" s="36"/>
      <c r="I167" s="36">
        <v>650000</v>
      </c>
      <c r="J167" s="37"/>
      <c r="K167" s="14"/>
    </row>
    <row r="168" spans="1:11" ht="18.75">
      <c r="A168" s="34" t="s">
        <v>119</v>
      </c>
      <c r="B168" s="307"/>
      <c r="C168" s="313"/>
      <c r="D168" s="36">
        <f t="shared" si="7"/>
        <v>1023389.2</v>
      </c>
      <c r="E168" s="36">
        <v>168389.2</v>
      </c>
      <c r="F168" s="36">
        <v>405000</v>
      </c>
      <c r="G168" s="36"/>
      <c r="H168" s="36"/>
      <c r="I168" s="36">
        <v>450000</v>
      </c>
      <c r="J168" s="37"/>
      <c r="K168" s="14"/>
    </row>
    <row r="169" spans="1:11" ht="18.75">
      <c r="A169" s="49" t="s">
        <v>354</v>
      </c>
      <c r="B169" s="307"/>
      <c r="C169" s="313"/>
      <c r="D169" s="36">
        <f t="shared" si="7"/>
        <v>100000</v>
      </c>
      <c r="E169" s="36">
        <v>0</v>
      </c>
      <c r="F169" s="36">
        <v>0</v>
      </c>
      <c r="G169" s="36"/>
      <c r="H169" s="36"/>
      <c r="I169" s="36">
        <v>100000</v>
      </c>
      <c r="J169" s="37"/>
      <c r="K169" s="14"/>
    </row>
    <row r="170" spans="1:11" ht="18.75">
      <c r="A170" s="49" t="s">
        <v>330</v>
      </c>
      <c r="B170" s="307"/>
      <c r="C170" s="313"/>
      <c r="D170" s="36">
        <f t="shared" si="7"/>
        <v>0</v>
      </c>
      <c r="E170" s="36">
        <v>0</v>
      </c>
      <c r="F170" s="36">
        <v>0</v>
      </c>
      <c r="G170" s="36"/>
      <c r="H170" s="36"/>
      <c r="I170" s="36">
        <v>0</v>
      </c>
      <c r="J170" s="37"/>
      <c r="K170" s="14"/>
    </row>
    <row r="171" spans="1:11" ht="18.75">
      <c r="A171" s="34" t="s">
        <v>120</v>
      </c>
      <c r="B171" s="307"/>
      <c r="C171" s="313"/>
      <c r="D171" s="36">
        <f t="shared" si="7"/>
        <v>837000</v>
      </c>
      <c r="E171" s="36">
        <v>0</v>
      </c>
      <c r="F171" s="36">
        <v>372000</v>
      </c>
      <c r="G171" s="36"/>
      <c r="H171" s="36"/>
      <c r="I171" s="36">
        <v>465000</v>
      </c>
      <c r="J171" s="37"/>
      <c r="K171" s="14"/>
    </row>
    <row r="172" spans="1:11" ht="37.5">
      <c r="A172" s="246" t="s">
        <v>331</v>
      </c>
      <c r="B172" s="307"/>
      <c r="C172" s="313"/>
      <c r="D172" s="36">
        <f t="shared" si="7"/>
        <v>0</v>
      </c>
      <c r="E172" s="36">
        <v>0</v>
      </c>
      <c r="F172" s="36">
        <v>0</v>
      </c>
      <c r="G172" s="36"/>
      <c r="H172" s="36"/>
      <c r="I172" s="36">
        <v>0</v>
      </c>
      <c r="J172" s="37"/>
      <c r="K172" s="14"/>
    </row>
    <row r="173" spans="1:11" ht="22.5" customHeight="1">
      <c r="A173" s="251" t="s">
        <v>332</v>
      </c>
      <c r="B173" s="307"/>
      <c r="C173" s="313"/>
      <c r="D173" s="36">
        <f t="shared" si="7"/>
        <v>1001455.4</v>
      </c>
      <c r="E173" s="36">
        <f>61500+19955.4</f>
        <v>81455.4</v>
      </c>
      <c r="F173" s="36">
        <v>0</v>
      </c>
      <c r="G173" s="36"/>
      <c r="H173" s="36"/>
      <c r="I173" s="36">
        <f>50000+20000+200000+50000+300000+300000</f>
        <v>920000</v>
      </c>
      <c r="J173" s="37"/>
      <c r="K173" s="14"/>
    </row>
    <row r="174" spans="1:11" ht="37.5">
      <c r="A174" s="251" t="s">
        <v>333</v>
      </c>
      <c r="B174" s="307"/>
      <c r="C174" s="313"/>
      <c r="D174" s="36">
        <f>E174+F174+G174+H174+I174</f>
        <v>59955.4</v>
      </c>
      <c r="E174" s="97">
        <v>19955.4</v>
      </c>
      <c r="F174" s="97">
        <v>0</v>
      </c>
      <c r="G174" s="97"/>
      <c r="H174" s="97"/>
      <c r="I174" s="97">
        <v>40000</v>
      </c>
      <c r="J174" s="41"/>
      <c r="K174" s="14"/>
    </row>
    <row r="175" spans="1:11" ht="18.75">
      <c r="A175" s="251" t="s">
        <v>363</v>
      </c>
      <c r="B175" s="308"/>
      <c r="C175" s="314"/>
      <c r="D175" s="36">
        <f>E175+F175+G175+H175+I175</f>
        <v>0</v>
      </c>
      <c r="E175" s="97">
        <v>0</v>
      </c>
      <c r="F175" s="97">
        <v>0</v>
      </c>
      <c r="G175" s="97"/>
      <c r="H175" s="97"/>
      <c r="I175" s="97">
        <v>0</v>
      </c>
      <c r="J175" s="41"/>
      <c r="K175" s="14"/>
    </row>
    <row r="176" spans="1:11" ht="18.75">
      <c r="A176" s="248" t="s">
        <v>121</v>
      </c>
      <c r="B176" s="61">
        <v>300</v>
      </c>
      <c r="C176" s="35" t="s">
        <v>6</v>
      </c>
      <c r="D176" s="36"/>
      <c r="E176" s="36"/>
      <c r="F176" s="36"/>
      <c r="G176" s="36"/>
      <c r="H176" s="36"/>
      <c r="I176" s="36"/>
      <c r="J176" s="37"/>
      <c r="K176" s="14"/>
    </row>
    <row r="177" spans="1:11" ht="18.75">
      <c r="A177" s="34" t="s">
        <v>18</v>
      </c>
      <c r="B177" s="61"/>
      <c r="C177" s="35"/>
      <c r="D177" s="36"/>
      <c r="E177" s="36"/>
      <c r="F177" s="36"/>
      <c r="G177" s="36"/>
      <c r="H177" s="36"/>
      <c r="I177" s="36"/>
      <c r="J177" s="37"/>
      <c r="K177" s="14"/>
    </row>
    <row r="178" spans="1:11" ht="18.75">
      <c r="A178" s="34" t="s">
        <v>184</v>
      </c>
      <c r="B178" s="61">
        <v>310</v>
      </c>
      <c r="C178" s="35">
        <v>510</v>
      </c>
      <c r="D178" s="36"/>
      <c r="E178" s="36"/>
      <c r="F178" s="36"/>
      <c r="G178" s="36"/>
      <c r="H178" s="36"/>
      <c r="I178" s="36"/>
      <c r="J178" s="37"/>
      <c r="K178" s="14"/>
    </row>
    <row r="179" spans="1:11" ht="18.75">
      <c r="A179" s="34" t="s">
        <v>185</v>
      </c>
      <c r="B179" s="61">
        <v>320</v>
      </c>
      <c r="C179" s="35"/>
      <c r="D179" s="36"/>
      <c r="E179" s="36"/>
      <c r="F179" s="36"/>
      <c r="G179" s="36"/>
      <c r="H179" s="36"/>
      <c r="I179" s="36"/>
      <c r="J179" s="37"/>
      <c r="K179" s="14"/>
    </row>
    <row r="180" spans="1:11" ht="18.75">
      <c r="A180" s="34" t="s">
        <v>122</v>
      </c>
      <c r="B180" s="61">
        <v>400</v>
      </c>
      <c r="C180" s="35"/>
      <c r="D180" s="36"/>
      <c r="E180" s="36"/>
      <c r="F180" s="36"/>
      <c r="G180" s="36"/>
      <c r="H180" s="36"/>
      <c r="I180" s="36"/>
      <c r="J180" s="37"/>
      <c r="K180" s="14"/>
    </row>
    <row r="181" spans="1:11" ht="18.75">
      <c r="A181" s="34" t="s">
        <v>18</v>
      </c>
      <c r="B181" s="61"/>
      <c r="C181" s="35"/>
      <c r="D181" s="36"/>
      <c r="E181" s="36"/>
      <c r="F181" s="36"/>
      <c r="G181" s="36"/>
      <c r="H181" s="36"/>
      <c r="I181" s="36"/>
      <c r="J181" s="37"/>
      <c r="K181" s="14"/>
    </row>
    <row r="182" spans="1:11" ht="18.75">
      <c r="A182" s="34" t="s">
        <v>123</v>
      </c>
      <c r="B182" s="61">
        <v>410</v>
      </c>
      <c r="C182" s="35">
        <v>123</v>
      </c>
      <c r="D182" s="36"/>
      <c r="E182" s="36"/>
      <c r="F182" s="36"/>
      <c r="G182" s="36"/>
      <c r="H182" s="36"/>
      <c r="I182" s="36"/>
      <c r="J182" s="37"/>
      <c r="K182" s="14"/>
    </row>
    <row r="183" spans="1:11" ht="18.75">
      <c r="A183" s="34" t="s">
        <v>124</v>
      </c>
      <c r="B183" s="61">
        <v>420</v>
      </c>
      <c r="C183" s="35"/>
      <c r="D183" s="36"/>
      <c r="E183" s="36"/>
      <c r="F183" s="36"/>
      <c r="G183" s="36"/>
      <c r="H183" s="36"/>
      <c r="I183" s="36"/>
      <c r="J183" s="37"/>
      <c r="K183" s="14"/>
    </row>
    <row r="184" spans="1:11" ht="18.75">
      <c r="A184" s="34" t="s">
        <v>125</v>
      </c>
      <c r="B184" s="61">
        <v>500</v>
      </c>
      <c r="C184" s="35" t="s">
        <v>6</v>
      </c>
      <c r="D184" s="36"/>
      <c r="E184" s="36"/>
      <c r="F184" s="36"/>
      <c r="G184" s="36"/>
      <c r="H184" s="36"/>
      <c r="I184" s="36"/>
      <c r="J184" s="37"/>
      <c r="K184" s="14"/>
    </row>
    <row r="185" spans="1:11" ht="18.75">
      <c r="A185" s="51" t="s">
        <v>126</v>
      </c>
      <c r="B185" s="63">
        <v>600</v>
      </c>
      <c r="C185" s="52" t="s">
        <v>6</v>
      </c>
      <c r="D185" s="53"/>
      <c r="E185" s="53"/>
      <c r="F185" s="53"/>
      <c r="G185" s="53"/>
      <c r="H185" s="53"/>
      <c r="I185" s="53"/>
      <c r="J185" s="54"/>
      <c r="K185" s="14"/>
    </row>
    <row r="188" spans="10:13" ht="18.75">
      <c r="J188" s="435"/>
      <c r="K188" s="435"/>
      <c r="L188" s="435"/>
      <c r="M188" s="435"/>
    </row>
    <row r="189" spans="1:12" ht="35.25" customHeight="1">
      <c r="A189" s="315" t="s">
        <v>167</v>
      </c>
      <c r="B189" s="315"/>
      <c r="C189" s="315"/>
      <c r="D189" s="315"/>
      <c r="E189" s="315"/>
      <c r="F189" s="315"/>
      <c r="G189" s="315"/>
      <c r="H189" s="315"/>
      <c r="I189" s="315"/>
      <c r="J189" s="315"/>
      <c r="K189" s="315"/>
      <c r="L189" s="315"/>
    </row>
    <row r="190" spans="1:12" ht="19.5" customHeight="1">
      <c r="A190" s="43"/>
      <c r="B190" s="43"/>
      <c r="C190" s="43"/>
      <c r="D190" s="43"/>
      <c r="E190" s="43"/>
      <c r="F190" s="95" t="s">
        <v>322</v>
      </c>
      <c r="G190" s="69"/>
      <c r="H190" s="43"/>
      <c r="I190" s="43"/>
      <c r="J190" s="43"/>
      <c r="K190" s="43"/>
      <c r="L190" s="43"/>
    </row>
    <row r="191" spans="1:12" ht="1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</row>
    <row r="192" spans="1:13" ht="18.75">
      <c r="A192" s="316" t="s">
        <v>16</v>
      </c>
      <c r="B192" s="316" t="s">
        <v>92</v>
      </c>
      <c r="C192" s="316" t="s">
        <v>175</v>
      </c>
      <c r="D192" s="319" t="s">
        <v>174</v>
      </c>
      <c r="E192" s="319"/>
      <c r="F192" s="319"/>
      <c r="G192" s="319"/>
      <c r="H192" s="319"/>
      <c r="I192" s="319"/>
      <c r="J192" s="319"/>
      <c r="K192" s="319"/>
      <c r="L192" s="319"/>
      <c r="M192" s="4"/>
    </row>
    <row r="193" spans="1:13" ht="15.75" customHeight="1">
      <c r="A193" s="317"/>
      <c r="B193" s="317"/>
      <c r="C193" s="317"/>
      <c r="D193" s="320" t="s">
        <v>127</v>
      </c>
      <c r="E193" s="321"/>
      <c r="F193" s="322"/>
      <c r="G193" s="326" t="s">
        <v>19</v>
      </c>
      <c r="H193" s="327"/>
      <c r="I193" s="327"/>
      <c r="J193" s="327"/>
      <c r="K193" s="327"/>
      <c r="L193" s="328"/>
      <c r="M193" s="4"/>
    </row>
    <row r="194" spans="1:13" ht="81" customHeight="1">
      <c r="A194" s="317"/>
      <c r="B194" s="317"/>
      <c r="C194" s="317"/>
      <c r="D194" s="323"/>
      <c r="E194" s="324"/>
      <c r="F194" s="325"/>
      <c r="G194" s="329" t="s">
        <v>128</v>
      </c>
      <c r="H194" s="330"/>
      <c r="I194" s="331"/>
      <c r="J194" s="329" t="s">
        <v>129</v>
      </c>
      <c r="K194" s="330"/>
      <c r="L194" s="331"/>
      <c r="M194" s="4"/>
    </row>
    <row r="195" spans="1:13" ht="18.75">
      <c r="A195" s="317"/>
      <c r="B195" s="317"/>
      <c r="C195" s="317"/>
      <c r="D195" s="71" t="s">
        <v>187</v>
      </c>
      <c r="E195" s="71" t="s">
        <v>318</v>
      </c>
      <c r="F195" s="71" t="s">
        <v>362</v>
      </c>
      <c r="G195" s="71" t="s">
        <v>187</v>
      </c>
      <c r="H195" s="71" t="s">
        <v>318</v>
      </c>
      <c r="I195" s="71" t="s">
        <v>362</v>
      </c>
      <c r="J195" s="71" t="s">
        <v>187</v>
      </c>
      <c r="K195" s="71" t="s">
        <v>318</v>
      </c>
      <c r="L195" s="71" t="s">
        <v>362</v>
      </c>
      <c r="M195" s="4"/>
    </row>
    <row r="196" spans="1:13" ht="38.25">
      <c r="A196" s="318"/>
      <c r="B196" s="318"/>
      <c r="C196" s="318"/>
      <c r="D196" s="96" t="s">
        <v>130</v>
      </c>
      <c r="E196" s="96" t="s">
        <v>131</v>
      </c>
      <c r="F196" s="96" t="s">
        <v>132</v>
      </c>
      <c r="G196" s="96" t="s">
        <v>130</v>
      </c>
      <c r="H196" s="96" t="s">
        <v>131</v>
      </c>
      <c r="I196" s="96" t="s">
        <v>132</v>
      </c>
      <c r="J196" s="96" t="s">
        <v>130</v>
      </c>
      <c r="K196" s="96" t="s">
        <v>131</v>
      </c>
      <c r="L196" s="96" t="s">
        <v>132</v>
      </c>
      <c r="M196" s="4"/>
    </row>
    <row r="197" spans="1:13" ht="18.75">
      <c r="A197" s="71" t="s">
        <v>133</v>
      </c>
      <c r="B197" s="71" t="s">
        <v>134</v>
      </c>
      <c r="C197" s="71" t="s">
        <v>135</v>
      </c>
      <c r="D197" s="71" t="s">
        <v>136</v>
      </c>
      <c r="E197" s="71" t="s">
        <v>137</v>
      </c>
      <c r="F197" s="71" t="s">
        <v>138</v>
      </c>
      <c r="G197" s="71" t="s">
        <v>139</v>
      </c>
      <c r="H197" s="71" t="s">
        <v>140</v>
      </c>
      <c r="I197" s="71" t="s">
        <v>141</v>
      </c>
      <c r="J197" s="71" t="s">
        <v>142</v>
      </c>
      <c r="K197" s="71" t="s">
        <v>143</v>
      </c>
      <c r="L197" s="71" t="s">
        <v>144</v>
      </c>
      <c r="M197" s="4"/>
    </row>
    <row r="198" spans="1:13" ht="37.5">
      <c r="A198" s="72" t="s">
        <v>168</v>
      </c>
      <c r="B198" s="71" t="s">
        <v>169</v>
      </c>
      <c r="C198" s="73" t="s">
        <v>6</v>
      </c>
      <c r="D198" s="258">
        <v>6357800</v>
      </c>
      <c r="E198" s="258">
        <f>E200</f>
        <v>6357800</v>
      </c>
      <c r="F198" s="258">
        <f>F200</f>
        <v>6357800</v>
      </c>
      <c r="G198" s="258">
        <f>G200</f>
        <v>6357800</v>
      </c>
      <c r="H198" s="258">
        <f>H200</f>
        <v>6357800</v>
      </c>
      <c r="I198" s="258">
        <f>I200</f>
        <v>6357800</v>
      </c>
      <c r="J198" s="74"/>
      <c r="K198" s="74"/>
      <c r="L198" s="74"/>
      <c r="M198" s="4"/>
    </row>
    <row r="199" spans="1:13" ht="56.25">
      <c r="A199" s="72" t="s">
        <v>145</v>
      </c>
      <c r="B199" s="71">
        <v>1001</v>
      </c>
      <c r="C199" s="73" t="s">
        <v>6</v>
      </c>
      <c r="D199" s="259"/>
      <c r="E199" s="259"/>
      <c r="F199" s="260"/>
      <c r="G199" s="74"/>
      <c r="H199" s="74"/>
      <c r="I199" s="74"/>
      <c r="J199" s="74"/>
      <c r="K199" s="74"/>
      <c r="L199" s="74"/>
      <c r="M199" s="4"/>
    </row>
    <row r="200" spans="1:13" ht="37.5">
      <c r="A200" s="72" t="s">
        <v>146</v>
      </c>
      <c r="B200" s="71">
        <v>2001</v>
      </c>
      <c r="C200" s="73"/>
      <c r="D200" s="258">
        <v>6357800</v>
      </c>
      <c r="E200" s="258">
        <f>D200</f>
        <v>6357800</v>
      </c>
      <c r="F200" s="258">
        <f>D200</f>
        <v>6357800</v>
      </c>
      <c r="G200" s="258">
        <f>D200</f>
        <v>6357800</v>
      </c>
      <c r="H200" s="258">
        <f>E200</f>
        <v>6357800</v>
      </c>
      <c r="I200" s="258">
        <f>F200</f>
        <v>6357800</v>
      </c>
      <c r="J200" s="99"/>
      <c r="K200" s="74"/>
      <c r="L200" s="74"/>
      <c r="M200" s="4"/>
    </row>
    <row r="201" spans="1:13" ht="15">
      <c r="A201" s="55"/>
      <c r="B201" s="55"/>
      <c r="C201" s="55"/>
      <c r="D201" s="55"/>
      <c r="E201" s="55"/>
      <c r="F201" s="55"/>
      <c r="G201" s="55"/>
      <c r="H201" s="55"/>
      <c r="I201" s="55"/>
      <c r="J201" s="55"/>
      <c r="K201" s="56"/>
      <c r="L201" s="56"/>
      <c r="M201" s="1"/>
    </row>
    <row r="202" spans="1:13" ht="15">
      <c r="A202" s="332"/>
      <c r="B202" s="332"/>
      <c r="C202" s="332"/>
      <c r="D202" s="332"/>
      <c r="E202" s="332"/>
      <c r="F202" s="3"/>
      <c r="G202" s="3"/>
      <c r="H202" s="3"/>
      <c r="I202" s="3"/>
      <c r="J202" s="3"/>
      <c r="K202" s="57"/>
      <c r="L202" s="57"/>
      <c r="M202" s="1"/>
    </row>
    <row r="203" spans="1:13" ht="18.75">
      <c r="A203" s="345" t="s">
        <v>147</v>
      </c>
      <c r="B203" s="345"/>
      <c r="C203" s="345"/>
      <c r="D203" s="345"/>
      <c r="E203" s="345"/>
      <c r="F203" s="345"/>
      <c r="G203" s="345"/>
      <c r="H203" s="345"/>
      <c r="I203" s="345"/>
      <c r="J203" s="345"/>
      <c r="K203" s="345"/>
      <c r="L203" s="345"/>
      <c r="M203" s="1"/>
    </row>
    <row r="204" spans="1:13" ht="18.75">
      <c r="A204" s="333" t="s">
        <v>322</v>
      </c>
      <c r="B204" s="334"/>
      <c r="C204" s="334"/>
      <c r="D204" s="334"/>
      <c r="E204" s="334"/>
      <c r="F204" s="334"/>
      <c r="G204" s="334"/>
      <c r="H204" s="334"/>
      <c r="I204" s="334"/>
      <c r="J204" s="334"/>
      <c r="K204" s="334"/>
      <c r="L204" s="334"/>
      <c r="M204" s="1"/>
    </row>
    <row r="205" spans="1:13" ht="18.75">
      <c r="A205" s="344" t="s">
        <v>148</v>
      </c>
      <c r="B205" s="344"/>
      <c r="C205" s="344"/>
      <c r="D205" s="344"/>
      <c r="E205" s="344"/>
      <c r="F205" s="344"/>
      <c r="G205" s="344"/>
      <c r="H205" s="344"/>
      <c r="I205" s="344"/>
      <c r="J205" s="344"/>
      <c r="K205" s="344"/>
      <c r="L205" s="344"/>
      <c r="M205" s="1"/>
    </row>
    <row r="206" spans="1:13" ht="62.25" customHeight="1">
      <c r="A206" s="335" t="s">
        <v>16</v>
      </c>
      <c r="B206" s="336"/>
      <c r="C206" s="336"/>
      <c r="D206" s="336"/>
      <c r="E206" s="336"/>
      <c r="F206" s="337"/>
      <c r="G206" s="338" t="s">
        <v>92</v>
      </c>
      <c r="H206" s="339"/>
      <c r="I206" s="340"/>
      <c r="J206" s="341" t="s">
        <v>176</v>
      </c>
      <c r="K206" s="342"/>
      <c r="L206" s="343"/>
      <c r="M206" s="1"/>
    </row>
    <row r="207" spans="1:13" ht="18.75">
      <c r="A207" s="352">
        <v>1</v>
      </c>
      <c r="B207" s="353"/>
      <c r="C207" s="353"/>
      <c r="D207" s="353"/>
      <c r="E207" s="353"/>
      <c r="F207" s="354"/>
      <c r="G207" s="338">
        <v>2</v>
      </c>
      <c r="H207" s="339"/>
      <c r="I207" s="340"/>
      <c r="J207" s="338">
        <v>3</v>
      </c>
      <c r="K207" s="339"/>
      <c r="L207" s="340"/>
      <c r="M207" s="1"/>
    </row>
    <row r="208" spans="1:13" ht="18.75">
      <c r="A208" s="346" t="s">
        <v>125</v>
      </c>
      <c r="B208" s="347"/>
      <c r="C208" s="347"/>
      <c r="D208" s="347"/>
      <c r="E208" s="347"/>
      <c r="F208" s="348"/>
      <c r="G208" s="349" t="s">
        <v>153</v>
      </c>
      <c r="H208" s="350"/>
      <c r="I208" s="351"/>
      <c r="J208" s="338"/>
      <c r="K208" s="339"/>
      <c r="L208" s="340"/>
      <c r="M208" s="1"/>
    </row>
    <row r="209" spans="1:12" ht="18.75">
      <c r="A209" s="346" t="s">
        <v>126</v>
      </c>
      <c r="B209" s="347"/>
      <c r="C209" s="347"/>
      <c r="D209" s="347"/>
      <c r="E209" s="347"/>
      <c r="F209" s="348"/>
      <c r="G209" s="349" t="s">
        <v>154</v>
      </c>
      <c r="H209" s="350"/>
      <c r="I209" s="351"/>
      <c r="J209" s="338"/>
      <c r="K209" s="339"/>
      <c r="L209" s="340"/>
    </row>
    <row r="210" spans="1:12" ht="18.75">
      <c r="A210" s="346" t="s">
        <v>149</v>
      </c>
      <c r="B210" s="347"/>
      <c r="C210" s="347"/>
      <c r="D210" s="347"/>
      <c r="E210" s="347"/>
      <c r="F210" s="348"/>
      <c r="G210" s="349" t="s">
        <v>155</v>
      </c>
      <c r="H210" s="350"/>
      <c r="I210" s="351"/>
      <c r="J210" s="338"/>
      <c r="K210" s="339"/>
      <c r="L210" s="340"/>
    </row>
    <row r="211" spans="1:12" ht="18.75">
      <c r="A211" s="78"/>
      <c r="B211" s="79"/>
      <c r="C211" s="79"/>
      <c r="D211" s="79"/>
      <c r="E211" s="79"/>
      <c r="F211" s="80"/>
      <c r="G211" s="81"/>
      <c r="H211" s="82"/>
      <c r="I211" s="83"/>
      <c r="J211" s="75"/>
      <c r="K211" s="76"/>
      <c r="L211" s="77"/>
    </row>
    <row r="212" spans="1:12" ht="18.75">
      <c r="A212" s="346" t="s">
        <v>150</v>
      </c>
      <c r="B212" s="347"/>
      <c r="C212" s="347"/>
      <c r="D212" s="347"/>
      <c r="E212" s="347"/>
      <c r="F212" s="348"/>
      <c r="G212" s="349" t="s">
        <v>170</v>
      </c>
      <c r="H212" s="350"/>
      <c r="I212" s="351"/>
      <c r="J212" s="338"/>
      <c r="K212" s="339"/>
      <c r="L212" s="340"/>
    </row>
    <row r="213" spans="1:12" ht="18.75">
      <c r="A213" s="358"/>
      <c r="B213" s="359"/>
      <c r="C213" s="359"/>
      <c r="D213" s="359"/>
      <c r="E213" s="359"/>
      <c r="F213" s="360"/>
      <c r="G213" s="349"/>
      <c r="H213" s="350"/>
      <c r="I213" s="351"/>
      <c r="J213" s="338"/>
      <c r="K213" s="339"/>
      <c r="L213" s="340"/>
    </row>
    <row r="214" spans="1:12" ht="18.75">
      <c r="A214" s="29"/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9"/>
    </row>
    <row r="215" spans="1:12" ht="18.75">
      <c r="A215" s="345" t="s">
        <v>151</v>
      </c>
      <c r="B215" s="345"/>
      <c r="C215" s="345"/>
      <c r="D215" s="345"/>
      <c r="E215" s="345"/>
      <c r="F215" s="345"/>
      <c r="G215" s="345"/>
      <c r="H215" s="345"/>
      <c r="I215" s="345"/>
      <c r="J215" s="345"/>
      <c r="K215" s="345"/>
      <c r="L215" s="345"/>
    </row>
    <row r="216" spans="1:12" ht="18.75">
      <c r="A216" s="333" t="s">
        <v>322</v>
      </c>
      <c r="B216" s="334"/>
      <c r="C216" s="334"/>
      <c r="D216" s="334"/>
      <c r="E216" s="334"/>
      <c r="F216" s="334"/>
      <c r="G216" s="334"/>
      <c r="H216" s="334"/>
      <c r="I216" s="334"/>
      <c r="J216" s="334"/>
      <c r="K216" s="334"/>
      <c r="L216" s="334"/>
    </row>
    <row r="217" spans="1:12" ht="18.75">
      <c r="A217" s="70"/>
      <c r="B217" s="70"/>
      <c r="C217" s="70"/>
      <c r="D217" s="70"/>
      <c r="E217" s="361"/>
      <c r="F217" s="361"/>
      <c r="G217" s="361"/>
      <c r="H217" s="361"/>
      <c r="I217" s="29"/>
      <c r="J217" s="29"/>
      <c r="K217" s="70"/>
      <c r="L217" s="70"/>
    </row>
    <row r="218" spans="1:12" ht="18.75">
      <c r="A218" s="335" t="s">
        <v>16</v>
      </c>
      <c r="B218" s="336"/>
      <c r="C218" s="336"/>
      <c r="D218" s="336"/>
      <c r="E218" s="336"/>
      <c r="F218" s="337"/>
      <c r="G218" s="338" t="s">
        <v>92</v>
      </c>
      <c r="H218" s="339"/>
      <c r="I218" s="340"/>
      <c r="J218" s="338" t="s">
        <v>171</v>
      </c>
      <c r="K218" s="339"/>
      <c r="L218" s="340"/>
    </row>
    <row r="219" spans="1:12" ht="18.75">
      <c r="A219" s="352">
        <v>1</v>
      </c>
      <c r="B219" s="353"/>
      <c r="C219" s="353"/>
      <c r="D219" s="353"/>
      <c r="E219" s="353"/>
      <c r="F219" s="354"/>
      <c r="G219" s="338">
        <v>2</v>
      </c>
      <c r="H219" s="339"/>
      <c r="I219" s="340"/>
      <c r="J219" s="338">
        <v>3</v>
      </c>
      <c r="K219" s="339"/>
      <c r="L219" s="340"/>
    </row>
    <row r="220" spans="1:12" ht="18.75">
      <c r="A220" s="346" t="s">
        <v>41</v>
      </c>
      <c r="B220" s="347"/>
      <c r="C220" s="347"/>
      <c r="D220" s="347"/>
      <c r="E220" s="347"/>
      <c r="F220" s="348"/>
      <c r="G220" s="349" t="s">
        <v>153</v>
      </c>
      <c r="H220" s="350"/>
      <c r="I220" s="351"/>
      <c r="J220" s="349"/>
      <c r="K220" s="350"/>
      <c r="L220" s="351"/>
    </row>
    <row r="221" spans="1:12" ht="18.75">
      <c r="A221" s="355" t="s">
        <v>172</v>
      </c>
      <c r="B221" s="356"/>
      <c r="C221" s="356"/>
      <c r="D221" s="356"/>
      <c r="E221" s="356"/>
      <c r="F221" s="357"/>
      <c r="G221" s="349" t="s">
        <v>154</v>
      </c>
      <c r="H221" s="350"/>
      <c r="I221" s="351"/>
      <c r="J221" s="349"/>
      <c r="K221" s="350"/>
      <c r="L221" s="351"/>
    </row>
    <row r="222" spans="1:12" ht="18.75">
      <c r="A222" s="346" t="s">
        <v>152</v>
      </c>
      <c r="B222" s="347"/>
      <c r="C222" s="347"/>
      <c r="D222" s="347"/>
      <c r="E222" s="347"/>
      <c r="F222" s="348"/>
      <c r="G222" s="349" t="s">
        <v>155</v>
      </c>
      <c r="H222" s="350"/>
      <c r="I222" s="351"/>
      <c r="J222" s="349" t="s">
        <v>6</v>
      </c>
      <c r="K222" s="350"/>
      <c r="L222" s="351"/>
    </row>
    <row r="223" spans="1:12" ht="106.5" customHeight="1">
      <c r="A223" s="362" t="s">
        <v>44</v>
      </c>
      <c r="B223" s="362"/>
      <c r="C223" s="362"/>
      <c r="D223" s="362"/>
      <c r="E223" s="367"/>
      <c r="F223" s="367"/>
      <c r="G223" s="367"/>
      <c r="H223" s="367"/>
      <c r="I223" s="367"/>
      <c r="J223" s="84"/>
      <c r="K223" s="85"/>
      <c r="L223" s="85"/>
    </row>
    <row r="224" spans="1:12" ht="18.75">
      <c r="A224" s="368" t="s">
        <v>156</v>
      </c>
      <c r="B224" s="368"/>
      <c r="C224" s="368"/>
      <c r="D224" s="368"/>
      <c r="E224" s="368"/>
      <c r="F224" s="368"/>
      <c r="G224" s="368"/>
      <c r="H224" s="368"/>
      <c r="I224" s="368"/>
      <c r="J224" s="368"/>
      <c r="K224" s="368"/>
      <c r="L224" s="368"/>
    </row>
    <row r="225" spans="1:13" ht="48" customHeight="1">
      <c r="A225" s="366" t="s">
        <v>45</v>
      </c>
      <c r="B225" s="366"/>
      <c r="C225" s="366"/>
      <c r="D225" s="366"/>
      <c r="E225" s="364" t="s">
        <v>196</v>
      </c>
      <c r="F225" s="365"/>
      <c r="G225" s="365"/>
      <c r="H225" s="365"/>
      <c r="I225" s="365"/>
      <c r="J225" s="88"/>
      <c r="K225" s="88"/>
      <c r="L225" s="88"/>
      <c r="M225" s="29"/>
    </row>
    <row r="226" spans="1:13" ht="18.75">
      <c r="A226" s="363" t="s">
        <v>157</v>
      </c>
      <c r="B226" s="363"/>
      <c r="C226" s="363"/>
      <c r="D226" s="363"/>
      <c r="E226" s="363"/>
      <c r="F226" s="363"/>
      <c r="G226" s="363"/>
      <c r="H226" s="363"/>
      <c r="I226" s="363"/>
      <c r="J226" s="363"/>
      <c r="K226" s="363"/>
      <c r="L226" s="363"/>
      <c r="M226" s="29"/>
    </row>
    <row r="227" spans="1:13" ht="18.75">
      <c r="A227" s="58"/>
      <c r="B227" s="58"/>
      <c r="C227" s="89"/>
      <c r="D227" s="89"/>
      <c r="E227" s="89"/>
      <c r="F227" s="89"/>
      <c r="G227" s="89"/>
      <c r="H227" s="89"/>
      <c r="I227" s="58"/>
      <c r="J227" s="58"/>
      <c r="K227" s="90"/>
      <c r="L227" s="90"/>
      <c r="M227" s="29"/>
    </row>
    <row r="228" spans="1:12" ht="36" customHeight="1">
      <c r="A228" s="89" t="s">
        <v>158</v>
      </c>
      <c r="B228" s="89"/>
      <c r="C228" s="91"/>
      <c r="D228" s="91"/>
      <c r="E228" s="364" t="s">
        <v>195</v>
      </c>
      <c r="F228" s="364"/>
      <c r="G228" s="364"/>
      <c r="H228" s="364"/>
      <c r="I228" s="364"/>
      <c r="J228" s="58"/>
      <c r="K228" s="90"/>
      <c r="L228" s="90"/>
    </row>
    <row r="229" spans="1:12" ht="18.75">
      <c r="A229" s="363" t="s">
        <v>159</v>
      </c>
      <c r="B229" s="363"/>
      <c r="C229" s="363"/>
      <c r="D229" s="363"/>
      <c r="E229" s="363"/>
      <c r="F229" s="363"/>
      <c r="G229" s="363"/>
      <c r="H229" s="363"/>
      <c r="I229" s="363"/>
      <c r="J229" s="363"/>
      <c r="K229" s="363"/>
      <c r="L229" s="363"/>
    </row>
    <row r="230" spans="1:12" ht="18.75">
      <c r="A230" s="110" t="s">
        <v>188</v>
      </c>
      <c r="B230" s="87"/>
      <c r="C230" s="87"/>
      <c r="D230" s="87"/>
      <c r="E230" s="87"/>
      <c r="F230" s="87"/>
      <c r="G230" s="87"/>
      <c r="H230" s="87"/>
      <c r="I230" s="87"/>
      <c r="J230" s="87"/>
      <c r="K230" s="87"/>
      <c r="L230" s="87"/>
    </row>
    <row r="231" spans="1:12" ht="18.75">
      <c r="A231" s="108" t="s">
        <v>323</v>
      </c>
      <c r="B231" s="89"/>
      <c r="C231" s="93"/>
      <c r="D231" s="93"/>
      <c r="E231" s="93"/>
      <c r="F231" s="93"/>
      <c r="G231" s="93"/>
      <c r="H231" s="86"/>
      <c r="I231" s="58"/>
      <c r="J231" s="58"/>
      <c r="K231" s="90"/>
      <c r="L231" s="90"/>
    </row>
    <row r="232" spans="1:12" ht="18">
      <c r="A232" s="92"/>
      <c r="B232" s="92"/>
      <c r="C232" s="92"/>
      <c r="D232" s="92"/>
      <c r="E232" s="92"/>
      <c r="F232" s="92"/>
      <c r="G232" s="92"/>
      <c r="H232" s="92"/>
      <c r="I232" s="92"/>
      <c r="J232" s="92"/>
      <c r="K232" s="92"/>
      <c r="L232" s="92"/>
    </row>
  </sheetData>
  <sheetProtection/>
  <mergeCells count="276">
    <mergeCell ref="E228:I228"/>
    <mergeCell ref="A229:L229"/>
    <mergeCell ref="A223:D223"/>
    <mergeCell ref="E223:I223"/>
    <mergeCell ref="A224:L224"/>
    <mergeCell ref="A225:D225"/>
    <mergeCell ref="E225:I225"/>
    <mergeCell ref="A226:L226"/>
    <mergeCell ref="A221:F221"/>
    <mergeCell ref="G221:I221"/>
    <mergeCell ref="J221:L221"/>
    <mergeCell ref="A222:F222"/>
    <mergeCell ref="G222:I222"/>
    <mergeCell ref="J222:L222"/>
    <mergeCell ref="A219:F219"/>
    <mergeCell ref="G219:I219"/>
    <mergeCell ref="J219:L219"/>
    <mergeCell ref="A220:F220"/>
    <mergeCell ref="G220:I220"/>
    <mergeCell ref="J220:L220"/>
    <mergeCell ref="A215:L215"/>
    <mergeCell ref="A216:L216"/>
    <mergeCell ref="E217:H217"/>
    <mergeCell ref="A218:F218"/>
    <mergeCell ref="G218:I218"/>
    <mergeCell ref="J218:L218"/>
    <mergeCell ref="A212:F212"/>
    <mergeCell ref="G212:I212"/>
    <mergeCell ref="J212:L212"/>
    <mergeCell ref="A213:F213"/>
    <mergeCell ref="G213:I213"/>
    <mergeCell ref="J213:L213"/>
    <mergeCell ref="A209:F209"/>
    <mergeCell ref="G209:I209"/>
    <mergeCell ref="J209:L209"/>
    <mergeCell ref="A210:F210"/>
    <mergeCell ref="G210:I210"/>
    <mergeCell ref="J210:L210"/>
    <mergeCell ref="A207:F207"/>
    <mergeCell ref="G207:I207"/>
    <mergeCell ref="J207:L207"/>
    <mergeCell ref="A208:F208"/>
    <mergeCell ref="G208:I208"/>
    <mergeCell ref="J208:L208"/>
    <mergeCell ref="A202:E202"/>
    <mergeCell ref="A203:L203"/>
    <mergeCell ref="A204:L204"/>
    <mergeCell ref="A205:L205"/>
    <mergeCell ref="A206:F206"/>
    <mergeCell ref="G206:I206"/>
    <mergeCell ref="J206:L206"/>
    <mergeCell ref="A189:L189"/>
    <mergeCell ref="A192:A196"/>
    <mergeCell ref="B192:B196"/>
    <mergeCell ref="C192:C196"/>
    <mergeCell ref="D192:L192"/>
    <mergeCell ref="D193:F194"/>
    <mergeCell ref="G193:L193"/>
    <mergeCell ref="G194:I194"/>
    <mergeCell ref="J194:L194"/>
    <mergeCell ref="H123:H124"/>
    <mergeCell ref="I123:J123"/>
    <mergeCell ref="B146:B149"/>
    <mergeCell ref="B160:B175"/>
    <mergeCell ref="C160:C175"/>
    <mergeCell ref="J188:M188"/>
    <mergeCell ref="A120:J120"/>
    <mergeCell ref="A121:A124"/>
    <mergeCell ref="B121:B124"/>
    <mergeCell ref="C121:C124"/>
    <mergeCell ref="D121:J121"/>
    <mergeCell ref="D122:D124"/>
    <mergeCell ref="E122:J122"/>
    <mergeCell ref="E123:E124"/>
    <mergeCell ref="F123:F124"/>
    <mergeCell ref="G123:G124"/>
    <mergeCell ref="A113:G113"/>
    <mergeCell ref="I113:J113"/>
    <mergeCell ref="C114:E114"/>
    <mergeCell ref="F114:J114"/>
    <mergeCell ref="A115:J115"/>
    <mergeCell ref="A119:J119"/>
    <mergeCell ref="A110:G110"/>
    <mergeCell ref="I110:J110"/>
    <mergeCell ref="A111:G111"/>
    <mergeCell ref="I111:J111"/>
    <mergeCell ref="A112:G112"/>
    <mergeCell ref="I112:J112"/>
    <mergeCell ref="A107:H107"/>
    <mergeCell ref="I107:J107"/>
    <mergeCell ref="A108:G108"/>
    <mergeCell ref="I108:J108"/>
    <mergeCell ref="A109:G109"/>
    <mergeCell ref="I109:J109"/>
    <mergeCell ref="A104:G104"/>
    <mergeCell ref="I104:J104"/>
    <mergeCell ref="A105:G105"/>
    <mergeCell ref="I105:J105"/>
    <mergeCell ref="A106:G106"/>
    <mergeCell ref="I106:J106"/>
    <mergeCell ref="A101:G101"/>
    <mergeCell ref="I101:J101"/>
    <mergeCell ref="A102:G102"/>
    <mergeCell ref="I102:J102"/>
    <mergeCell ref="A103:G103"/>
    <mergeCell ref="I103:J103"/>
    <mergeCell ref="A98:G98"/>
    <mergeCell ref="I98:J98"/>
    <mergeCell ref="A99:H99"/>
    <mergeCell ref="I99:J99"/>
    <mergeCell ref="A100:G100"/>
    <mergeCell ref="I100:J100"/>
    <mergeCell ref="A95:G95"/>
    <mergeCell ref="I95:J95"/>
    <mergeCell ref="A96:G96"/>
    <mergeCell ref="I96:J96"/>
    <mergeCell ref="A97:G97"/>
    <mergeCell ref="I97:J97"/>
    <mergeCell ref="A92:G92"/>
    <mergeCell ref="I92:J92"/>
    <mergeCell ref="A93:G93"/>
    <mergeCell ref="I93:J93"/>
    <mergeCell ref="A94:G94"/>
    <mergeCell ref="I94:J94"/>
    <mergeCell ref="A89:G89"/>
    <mergeCell ref="I89:J89"/>
    <mergeCell ref="A90:G90"/>
    <mergeCell ref="I90:J90"/>
    <mergeCell ref="A91:G91"/>
    <mergeCell ref="I91:J91"/>
    <mergeCell ref="A86:G86"/>
    <mergeCell ref="I86:J86"/>
    <mergeCell ref="A87:G87"/>
    <mergeCell ref="I87:J87"/>
    <mergeCell ref="A88:H88"/>
    <mergeCell ref="I88:J88"/>
    <mergeCell ref="A83:H83"/>
    <mergeCell ref="I83:J83"/>
    <mergeCell ref="A84:H84"/>
    <mergeCell ref="I84:J84"/>
    <mergeCell ref="A85:G85"/>
    <mergeCell ref="I85:J85"/>
    <mergeCell ref="A80:G80"/>
    <mergeCell ref="I80:J80"/>
    <mergeCell ref="A81:G81"/>
    <mergeCell ref="I81:J81"/>
    <mergeCell ref="A82:G82"/>
    <mergeCell ref="I82:J82"/>
    <mergeCell ref="A76:H76"/>
    <mergeCell ref="I76:J76"/>
    <mergeCell ref="A77:H77"/>
    <mergeCell ref="I77:J77"/>
    <mergeCell ref="A78:H78"/>
    <mergeCell ref="A79:G79"/>
    <mergeCell ref="I79:J79"/>
    <mergeCell ref="A73:G73"/>
    <mergeCell ref="I73:J73"/>
    <mergeCell ref="A74:G74"/>
    <mergeCell ref="I74:J74"/>
    <mergeCell ref="A75:G75"/>
    <mergeCell ref="I75:J75"/>
    <mergeCell ref="A70:G70"/>
    <mergeCell ref="I70:J70"/>
    <mergeCell ref="A71:G71"/>
    <mergeCell ref="I71:J71"/>
    <mergeCell ref="A72:G72"/>
    <mergeCell ref="I72:J72"/>
    <mergeCell ref="A67:G67"/>
    <mergeCell ref="I67:J67"/>
    <mergeCell ref="A68:F68"/>
    <mergeCell ref="I68:J68"/>
    <mergeCell ref="A69:G69"/>
    <mergeCell ref="I69:J69"/>
    <mergeCell ref="A64:G64"/>
    <mergeCell ref="I64:J64"/>
    <mergeCell ref="A65:H65"/>
    <mergeCell ref="I65:J65"/>
    <mergeCell ref="A66:G66"/>
    <mergeCell ref="I66:J66"/>
    <mergeCell ref="A61:G61"/>
    <mergeCell ref="I61:J61"/>
    <mergeCell ref="A62:G62"/>
    <mergeCell ref="I62:J62"/>
    <mergeCell ref="A63:G63"/>
    <mergeCell ref="I63:J63"/>
    <mergeCell ref="A58:G58"/>
    <mergeCell ref="I58:J58"/>
    <mergeCell ref="A59:G59"/>
    <mergeCell ref="I59:J59"/>
    <mergeCell ref="A60:G60"/>
    <mergeCell ref="I60:J60"/>
    <mergeCell ref="A54:H54"/>
    <mergeCell ref="A55:H55"/>
    <mergeCell ref="I55:J55"/>
    <mergeCell ref="A56:G56"/>
    <mergeCell ref="A57:G57"/>
    <mergeCell ref="I57:J57"/>
    <mergeCell ref="A51:G51"/>
    <mergeCell ref="I51:J51"/>
    <mergeCell ref="A52:H52"/>
    <mergeCell ref="I52:J52"/>
    <mergeCell ref="A53:H53"/>
    <mergeCell ref="I53:J53"/>
    <mergeCell ref="A48:G48"/>
    <mergeCell ref="I48:J48"/>
    <mergeCell ref="A49:G49"/>
    <mergeCell ref="I49:J49"/>
    <mergeCell ref="A50:G50"/>
    <mergeCell ref="I50:J50"/>
    <mergeCell ref="A45:G45"/>
    <mergeCell ref="I45:J45"/>
    <mergeCell ref="A46:G46"/>
    <mergeCell ref="I46:J46"/>
    <mergeCell ref="A47:G47"/>
    <mergeCell ref="I47:J47"/>
    <mergeCell ref="A42:G42"/>
    <mergeCell ref="I42:J42"/>
    <mergeCell ref="A43:G43"/>
    <mergeCell ref="I43:J43"/>
    <mergeCell ref="A44:G44"/>
    <mergeCell ref="I44:J44"/>
    <mergeCell ref="A39:G39"/>
    <mergeCell ref="I39:J39"/>
    <mergeCell ref="A40:G40"/>
    <mergeCell ref="I40:J40"/>
    <mergeCell ref="A41:G41"/>
    <mergeCell ref="I41:J41"/>
    <mergeCell ref="A36:G36"/>
    <mergeCell ref="I36:J36"/>
    <mergeCell ref="A37:G37"/>
    <mergeCell ref="I37:J37"/>
    <mergeCell ref="A38:G38"/>
    <mergeCell ref="I38:J38"/>
    <mergeCell ref="A33:H33"/>
    <mergeCell ref="I33:J33"/>
    <mergeCell ref="A34:G34"/>
    <mergeCell ref="I34:J34"/>
    <mergeCell ref="A35:G35"/>
    <mergeCell ref="I35:J35"/>
    <mergeCell ref="A26:J26"/>
    <mergeCell ref="A27:L27"/>
    <mergeCell ref="A28:J28"/>
    <mergeCell ref="A29:L29"/>
    <mergeCell ref="A30:I30"/>
    <mergeCell ref="A32:H32"/>
    <mergeCell ref="I32:J32"/>
    <mergeCell ref="G20:J20"/>
    <mergeCell ref="C21:E21"/>
    <mergeCell ref="G21:J21"/>
    <mergeCell ref="A22:J22"/>
    <mergeCell ref="A24:J24"/>
    <mergeCell ref="A25:L25"/>
    <mergeCell ref="A15:A17"/>
    <mergeCell ref="B15:E15"/>
    <mergeCell ref="C16:E16"/>
    <mergeCell ref="C17:E17"/>
    <mergeCell ref="B18:E19"/>
    <mergeCell ref="B20:E20"/>
    <mergeCell ref="C10:E10"/>
    <mergeCell ref="C11:E11"/>
    <mergeCell ref="A12:E12"/>
    <mergeCell ref="G12:J12"/>
    <mergeCell ref="A13:E13"/>
    <mergeCell ref="B14:E14"/>
    <mergeCell ref="C6:E6"/>
    <mergeCell ref="G6:J6"/>
    <mergeCell ref="C7:E7"/>
    <mergeCell ref="G7:H7"/>
    <mergeCell ref="A8:J8"/>
    <mergeCell ref="C9:F9"/>
    <mergeCell ref="C2:E2"/>
    <mergeCell ref="G2:H2"/>
    <mergeCell ref="C3:E4"/>
    <mergeCell ref="G3:L3"/>
    <mergeCell ref="G4:J4"/>
    <mergeCell ref="G5:L5"/>
  </mergeCells>
  <printOptions/>
  <pageMargins left="0.9448818897637796" right="0.35433070866141736" top="0.6692913385826772" bottom="0.6692913385826772" header="0.6692913385826772" footer="0.6692913385826772"/>
  <pageSetup horizontalDpi="600" verticalDpi="600" orientation="portrait" paperSize="9" scale="34" r:id="rId1"/>
  <rowBreaks count="2" manualBreakCount="2">
    <brk id="91" max="11" man="1"/>
    <brk id="185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252"/>
  <sheetViews>
    <sheetView view="pageBreakPreview" zoomScale="85" zoomScaleSheetLayoutView="85" zoomScalePageLayoutView="0" workbookViewId="0" topLeftCell="A139">
      <selection activeCell="H169" sqref="H169:H170"/>
    </sheetView>
  </sheetViews>
  <sheetFormatPr defaultColWidth="9.140625" defaultRowHeight="12.75"/>
  <cols>
    <col min="1" max="1" width="6.57421875" style="131" customWidth="1"/>
    <col min="2" max="2" width="20.28125" style="131" customWidth="1"/>
    <col min="3" max="3" width="16.28125" style="131" customWidth="1"/>
    <col min="4" max="4" width="17.140625" style="131" customWidth="1"/>
    <col min="5" max="5" width="14.8515625" style="131" customWidth="1"/>
    <col min="6" max="6" width="17.00390625" style="117" customWidth="1"/>
    <col min="7" max="7" width="15.00390625" style="131" customWidth="1"/>
    <col min="8" max="8" width="14.57421875" style="131" customWidth="1"/>
    <col min="9" max="9" width="14.8515625" style="131" customWidth="1"/>
    <col min="10" max="10" width="15.28125" style="131" customWidth="1"/>
    <col min="11" max="11" width="14.140625" style="190" customWidth="1"/>
    <col min="12" max="12" width="15.28125" style="190" customWidth="1"/>
    <col min="13" max="13" width="11.7109375" style="190" bestFit="1" customWidth="1"/>
    <col min="14" max="15" width="9.140625" style="190" customWidth="1"/>
    <col min="16" max="16384" width="9.140625" style="131" customWidth="1"/>
  </cols>
  <sheetData>
    <row r="1" spans="1:10" ht="15">
      <c r="A1" s="391" t="s">
        <v>198</v>
      </c>
      <c r="B1" s="391"/>
      <c r="C1" s="391"/>
      <c r="D1" s="391"/>
      <c r="E1" s="391"/>
      <c r="F1" s="391"/>
      <c r="G1" s="391"/>
      <c r="H1" s="391"/>
      <c r="I1" s="391"/>
      <c r="J1" s="391"/>
    </row>
    <row r="2" spans="1:10" ht="15">
      <c r="A2" s="118"/>
      <c r="B2" s="118"/>
      <c r="C2" s="118"/>
      <c r="D2" s="118"/>
      <c r="E2" s="118"/>
      <c r="F2" s="116"/>
      <c r="G2" s="118"/>
      <c r="H2" s="118"/>
      <c r="I2" s="118"/>
      <c r="J2" s="118"/>
    </row>
    <row r="3" spans="1:10" ht="17.25" customHeight="1">
      <c r="A3" s="392" t="s">
        <v>367</v>
      </c>
      <c r="B3" s="392"/>
      <c r="C3" s="392"/>
      <c r="D3" s="392"/>
      <c r="E3" s="392"/>
      <c r="F3" s="392"/>
      <c r="G3" s="392"/>
      <c r="H3" s="392"/>
      <c r="I3" s="392"/>
      <c r="J3" s="392"/>
    </row>
    <row r="4" spans="1:10" ht="15">
      <c r="A4" s="391" t="s">
        <v>319</v>
      </c>
      <c r="B4" s="391"/>
      <c r="C4" s="391"/>
      <c r="D4" s="391"/>
      <c r="E4" s="391"/>
      <c r="F4" s="391"/>
      <c r="G4" s="391"/>
      <c r="H4" s="391"/>
      <c r="I4" s="391"/>
      <c r="J4" s="391"/>
    </row>
    <row r="5" spans="1:10" ht="9.75" customHeight="1">
      <c r="A5" s="119"/>
      <c r="B5" s="119"/>
      <c r="C5" s="119"/>
      <c r="D5" s="119"/>
      <c r="E5" s="119"/>
      <c r="F5" s="120"/>
      <c r="G5" s="119"/>
      <c r="H5" s="119"/>
      <c r="I5" s="119"/>
      <c r="J5" s="119"/>
    </row>
    <row r="6" spans="1:10" ht="12.75">
      <c r="A6" s="393" t="s">
        <v>199</v>
      </c>
      <c r="B6" s="393"/>
      <c r="C6" s="393"/>
      <c r="D6" s="393"/>
      <c r="E6" s="393"/>
      <c r="F6" s="393"/>
      <c r="G6" s="393"/>
      <c r="H6" s="393"/>
      <c r="I6" s="393"/>
      <c r="J6" s="393"/>
    </row>
    <row r="7" spans="1:10" ht="12.75">
      <c r="A7" s="119"/>
      <c r="B7" s="119"/>
      <c r="C7" s="119"/>
      <c r="D7" s="119"/>
      <c r="E7" s="119"/>
      <c r="F7" s="120"/>
      <c r="G7" s="119"/>
      <c r="H7" s="119"/>
      <c r="I7" s="119"/>
      <c r="J7" s="119"/>
    </row>
    <row r="8" spans="1:10" ht="12.75">
      <c r="A8" s="385" t="s">
        <v>200</v>
      </c>
      <c r="B8" s="385"/>
      <c r="C8" s="394" t="s">
        <v>201</v>
      </c>
      <c r="D8" s="394"/>
      <c r="E8" s="394"/>
      <c r="F8" s="394"/>
      <c r="G8" s="394"/>
      <c r="H8" s="394"/>
      <c r="I8" s="119"/>
      <c r="J8" s="119"/>
    </row>
    <row r="9" spans="1:10" ht="12.75">
      <c r="A9" s="369" t="s">
        <v>202</v>
      </c>
      <c r="B9" s="369"/>
      <c r="C9" s="369"/>
      <c r="D9" s="238" t="s">
        <v>203</v>
      </c>
      <c r="E9" s="123"/>
      <c r="F9" s="209"/>
      <c r="G9" s="123"/>
      <c r="H9" s="123"/>
      <c r="I9" s="124"/>
      <c r="J9" s="119"/>
    </row>
    <row r="10" spans="1:10" ht="4.5" customHeight="1">
      <c r="A10" s="125"/>
      <c r="B10" s="125"/>
      <c r="C10" s="125"/>
      <c r="D10" s="125"/>
      <c r="E10" s="125"/>
      <c r="F10" s="210"/>
      <c r="G10" s="125"/>
      <c r="H10" s="125"/>
      <c r="I10" s="119"/>
      <c r="J10" s="119"/>
    </row>
    <row r="11" spans="1:10" ht="12.75">
      <c r="A11" s="119" t="s">
        <v>204</v>
      </c>
      <c r="B11" s="125"/>
      <c r="C11" s="125"/>
      <c r="D11" s="125"/>
      <c r="E11" s="125"/>
      <c r="F11" s="210"/>
      <c r="G11" s="125"/>
      <c r="H11" s="125"/>
      <c r="I11" s="119"/>
      <c r="J11" s="119"/>
    </row>
    <row r="12" spans="1:10" ht="5.25" customHeight="1">
      <c r="A12" s="119"/>
      <c r="B12" s="119"/>
      <c r="C12" s="119"/>
      <c r="D12" s="119"/>
      <c r="E12" s="119"/>
      <c r="F12" s="120"/>
      <c r="G12" s="119"/>
      <c r="H12" s="119"/>
      <c r="I12" s="119"/>
      <c r="J12" s="119"/>
    </row>
    <row r="13" spans="1:10" ht="18.75" customHeight="1">
      <c r="A13" s="370" t="s">
        <v>205</v>
      </c>
      <c r="B13" s="370" t="s">
        <v>206</v>
      </c>
      <c r="C13" s="370" t="s">
        <v>207</v>
      </c>
      <c r="D13" s="395" t="s">
        <v>208</v>
      </c>
      <c r="E13" s="395"/>
      <c r="F13" s="395"/>
      <c r="G13" s="395"/>
      <c r="H13" s="395" t="s">
        <v>209</v>
      </c>
      <c r="I13" s="395" t="s">
        <v>210</v>
      </c>
      <c r="J13" s="395" t="s">
        <v>211</v>
      </c>
    </row>
    <row r="14" spans="1:10" ht="15" customHeight="1">
      <c r="A14" s="371"/>
      <c r="B14" s="371"/>
      <c r="C14" s="371"/>
      <c r="D14" s="395" t="s">
        <v>90</v>
      </c>
      <c r="E14" s="395" t="s">
        <v>19</v>
      </c>
      <c r="F14" s="395"/>
      <c r="G14" s="395"/>
      <c r="H14" s="395"/>
      <c r="I14" s="395"/>
      <c r="J14" s="395"/>
    </row>
    <row r="15" spans="1:10" ht="38.25" customHeight="1">
      <c r="A15" s="372"/>
      <c r="B15" s="372"/>
      <c r="C15" s="372"/>
      <c r="D15" s="395"/>
      <c r="E15" s="126" t="s">
        <v>212</v>
      </c>
      <c r="F15" s="126" t="s">
        <v>213</v>
      </c>
      <c r="G15" s="126" t="s">
        <v>214</v>
      </c>
      <c r="H15" s="395"/>
      <c r="I15" s="395"/>
      <c r="J15" s="395"/>
    </row>
    <row r="16" spans="1:10" ht="11.25" customHeight="1">
      <c r="A16" s="127">
        <v>1</v>
      </c>
      <c r="B16" s="127">
        <v>2</v>
      </c>
      <c r="C16" s="127">
        <v>3</v>
      </c>
      <c r="D16" s="128">
        <v>4</v>
      </c>
      <c r="E16" s="128">
        <v>5</v>
      </c>
      <c r="F16" s="128">
        <v>6</v>
      </c>
      <c r="G16" s="128">
        <v>7</v>
      </c>
      <c r="H16" s="128">
        <v>8</v>
      </c>
      <c r="I16" s="128">
        <v>9</v>
      </c>
      <c r="J16" s="128">
        <v>10</v>
      </c>
    </row>
    <row r="17" spans="1:12" ht="38.25" customHeight="1">
      <c r="A17" s="129" t="s">
        <v>133</v>
      </c>
      <c r="B17" s="130" t="s">
        <v>215</v>
      </c>
      <c r="C17" s="243">
        <v>4.8</v>
      </c>
      <c r="D17" s="244">
        <f>E17+F17+G17</f>
        <v>55915.02777777778</v>
      </c>
      <c r="E17" s="244">
        <f>L17/C17/12</f>
        <v>55915.02777777778</v>
      </c>
      <c r="F17" s="245"/>
      <c r="G17" s="244">
        <v>0</v>
      </c>
      <c r="H17" s="244"/>
      <c r="I17" s="244"/>
      <c r="J17" s="244">
        <f>D17*12*C17</f>
        <v>3220705.6</v>
      </c>
      <c r="K17" s="228">
        <v>325000</v>
      </c>
      <c r="L17" s="190">
        <f>K21*0.137</f>
        <v>3220705.6</v>
      </c>
    </row>
    <row r="18" spans="1:12" ht="29.25" customHeight="1">
      <c r="A18" s="129" t="s">
        <v>134</v>
      </c>
      <c r="B18" s="130" t="s">
        <v>216</v>
      </c>
      <c r="C18" s="243">
        <v>50.1</v>
      </c>
      <c r="D18" s="244">
        <f>E18+F18+G18</f>
        <v>28036.94211576846</v>
      </c>
      <c r="E18" s="244">
        <f>(L18/C18/12)-G18</f>
        <v>22847.321357285426</v>
      </c>
      <c r="F18" s="245"/>
      <c r="G18" s="244">
        <f>K18/C18</f>
        <v>5189.620758483034</v>
      </c>
      <c r="H18" s="244"/>
      <c r="I18" s="244"/>
      <c r="J18" s="244">
        <f>D18*12*C18</f>
        <v>16855809.599999998</v>
      </c>
      <c r="K18" s="190">
        <f>K17*0.8</f>
        <v>260000</v>
      </c>
      <c r="L18" s="190">
        <f>K21*0.717</f>
        <v>16855809.599999998</v>
      </c>
    </row>
    <row r="19" spans="1:10" ht="36" customHeight="1">
      <c r="A19" s="129" t="s">
        <v>135</v>
      </c>
      <c r="B19" s="130" t="s">
        <v>217</v>
      </c>
      <c r="C19" s="243"/>
      <c r="D19" s="244">
        <f>E19+F19+G19</f>
        <v>0</v>
      </c>
      <c r="E19" s="244"/>
      <c r="F19" s="245"/>
      <c r="G19" s="244">
        <v>0</v>
      </c>
      <c r="H19" s="244"/>
      <c r="I19" s="244"/>
      <c r="J19" s="244">
        <f>D19*12*C19</f>
        <v>0</v>
      </c>
    </row>
    <row r="20" spans="1:12" ht="17.25" customHeight="1">
      <c r="A20" s="129" t="s">
        <v>135</v>
      </c>
      <c r="B20" s="130" t="s">
        <v>218</v>
      </c>
      <c r="C20" s="243">
        <v>19.1</v>
      </c>
      <c r="D20" s="244">
        <f>E20+F20+G20</f>
        <v>14975.064572425827</v>
      </c>
      <c r="E20" s="244">
        <f>(L20/C20/12)-G20</f>
        <v>11571.923211169282</v>
      </c>
      <c r="F20" s="245"/>
      <c r="G20" s="244">
        <f>K20/C20</f>
        <v>3403.1413612565443</v>
      </c>
      <c r="H20" s="244"/>
      <c r="I20" s="244"/>
      <c r="J20" s="244">
        <f>D20*12*C20</f>
        <v>3432284.7999999993</v>
      </c>
      <c r="K20" s="190">
        <f>K17*0.2</f>
        <v>65000</v>
      </c>
      <c r="L20" s="190">
        <f>K21*0.146</f>
        <v>3432284.8</v>
      </c>
    </row>
    <row r="21" spans="1:15" s="119" customFormat="1" ht="12.75">
      <c r="A21" s="132" t="s">
        <v>219</v>
      </c>
      <c r="B21" s="132"/>
      <c r="C21" s="133" t="s">
        <v>6</v>
      </c>
      <c r="D21" s="134">
        <f>SUM(D17:D20)</f>
        <v>98927.03446597206</v>
      </c>
      <c r="E21" s="135" t="s">
        <v>6</v>
      </c>
      <c r="F21" s="135" t="s">
        <v>6</v>
      </c>
      <c r="G21" s="135" t="s">
        <v>6</v>
      </c>
      <c r="H21" s="135" t="s">
        <v>6</v>
      </c>
      <c r="I21" s="135" t="s">
        <v>6</v>
      </c>
      <c r="J21" s="136">
        <f>SUM(J17:J20)</f>
        <v>23508800</v>
      </c>
      <c r="K21" s="224">
        <f>'ПФХД 2019'!E136</f>
        <v>23508800</v>
      </c>
      <c r="L21" s="224">
        <f>J21-K21</f>
        <v>0</v>
      </c>
      <c r="M21" s="224"/>
      <c r="N21" s="224"/>
      <c r="O21" s="224"/>
    </row>
    <row r="22" ht="4.5" customHeight="1"/>
    <row r="23" spans="1:6" ht="15" customHeight="1">
      <c r="A23" s="121" t="s">
        <v>200</v>
      </c>
      <c r="B23" s="122"/>
      <c r="C23" s="394" t="s">
        <v>359</v>
      </c>
      <c r="D23" s="394"/>
      <c r="E23" s="394"/>
      <c r="F23" s="394"/>
    </row>
    <row r="24" ht="12.75">
      <c r="A24" s="119" t="s">
        <v>226</v>
      </c>
    </row>
    <row r="25" ht="3" customHeight="1"/>
    <row r="26" spans="1:7" ht="51">
      <c r="A26" s="137" t="s">
        <v>205</v>
      </c>
      <c r="B26" s="386" t="s">
        <v>221</v>
      </c>
      <c r="C26" s="387"/>
      <c r="D26" s="137" t="s">
        <v>227</v>
      </c>
      <c r="E26" s="137" t="s">
        <v>228</v>
      </c>
      <c r="F26" s="137" t="s">
        <v>229</v>
      </c>
      <c r="G26" s="126" t="s">
        <v>225</v>
      </c>
    </row>
    <row r="27" spans="1:7" ht="12.75">
      <c r="A27" s="127">
        <v>1</v>
      </c>
      <c r="B27" s="388">
        <v>2</v>
      </c>
      <c r="C27" s="389"/>
      <c r="D27" s="127">
        <v>3</v>
      </c>
      <c r="E27" s="127">
        <v>4</v>
      </c>
      <c r="F27" s="127">
        <v>5</v>
      </c>
      <c r="G27" s="128">
        <v>6</v>
      </c>
    </row>
    <row r="28" spans="1:7" ht="25.5" customHeight="1">
      <c r="A28" s="139" t="s">
        <v>133</v>
      </c>
      <c r="B28" s="390" t="s">
        <v>360</v>
      </c>
      <c r="C28" s="390"/>
      <c r="D28" s="141"/>
      <c r="E28" s="211"/>
      <c r="F28" s="229"/>
      <c r="G28" s="142">
        <f>'ПФХД 2019'!E137</f>
        <v>50000</v>
      </c>
    </row>
    <row r="29" spans="1:15" s="119" customFormat="1" ht="12.75">
      <c r="A29" s="146"/>
      <c r="B29" s="377" t="s">
        <v>219</v>
      </c>
      <c r="C29" s="378"/>
      <c r="D29" s="144" t="s">
        <v>6</v>
      </c>
      <c r="E29" s="144" t="s">
        <v>6</v>
      </c>
      <c r="F29" s="144" t="s">
        <v>6</v>
      </c>
      <c r="G29" s="145">
        <f>G28</f>
        <v>50000</v>
      </c>
      <c r="K29" s="224"/>
      <c r="L29" s="224"/>
      <c r="M29" s="224"/>
      <c r="N29" s="224"/>
      <c r="O29" s="224"/>
    </row>
    <row r="30" spans="1:10" ht="21.75" customHeight="1">
      <c r="A30" s="396"/>
      <c r="B30" s="396"/>
      <c r="C30" s="396"/>
      <c r="D30" s="396"/>
      <c r="E30" s="396"/>
      <c r="F30" s="396"/>
      <c r="G30" s="396"/>
      <c r="H30" s="396"/>
      <c r="I30" s="396"/>
      <c r="J30" s="396"/>
    </row>
    <row r="31" ht="6" customHeight="1"/>
    <row r="32" spans="1:8" ht="12.75">
      <c r="A32" s="121" t="s">
        <v>200</v>
      </c>
      <c r="B32" s="122"/>
      <c r="C32" s="394" t="s">
        <v>220</v>
      </c>
      <c r="D32" s="394"/>
      <c r="E32" s="394"/>
      <c r="F32" s="394"/>
      <c r="G32" s="125"/>
      <c r="H32" s="125"/>
    </row>
    <row r="33" spans="1:8" ht="12.75">
      <c r="A33" s="385" t="s">
        <v>338</v>
      </c>
      <c r="B33" s="369"/>
      <c r="C33" s="369"/>
      <c r="D33" s="369"/>
      <c r="E33" s="369"/>
      <c r="F33" s="369"/>
      <c r="G33" s="369"/>
      <c r="H33" s="369"/>
    </row>
    <row r="34" ht="3" customHeight="1"/>
    <row r="35" spans="1:7" ht="51">
      <c r="A35" s="137" t="s">
        <v>205</v>
      </c>
      <c r="B35" s="386" t="s">
        <v>221</v>
      </c>
      <c r="C35" s="387"/>
      <c r="D35" s="137" t="s">
        <v>222</v>
      </c>
      <c r="E35" s="137" t="s">
        <v>223</v>
      </c>
      <c r="F35" s="137" t="s">
        <v>224</v>
      </c>
      <c r="G35" s="126" t="s">
        <v>225</v>
      </c>
    </row>
    <row r="36" spans="1:15" s="138" customFormat="1" ht="12.75" customHeight="1">
      <c r="A36" s="127">
        <v>1</v>
      </c>
      <c r="B36" s="388">
        <v>2</v>
      </c>
      <c r="C36" s="389"/>
      <c r="D36" s="127">
        <v>3</v>
      </c>
      <c r="E36" s="127">
        <v>4</v>
      </c>
      <c r="F36" s="127">
        <v>5</v>
      </c>
      <c r="G36" s="128">
        <v>6</v>
      </c>
      <c r="K36" s="225"/>
      <c r="L36" s="225"/>
      <c r="M36" s="225"/>
      <c r="N36" s="225"/>
      <c r="O36" s="225"/>
    </row>
    <row r="37" spans="1:7" ht="27.75" customHeight="1">
      <c r="A37" s="139" t="s">
        <v>133</v>
      </c>
      <c r="B37" s="390" t="s">
        <v>334</v>
      </c>
      <c r="C37" s="390"/>
      <c r="D37" s="140"/>
      <c r="E37" s="141"/>
      <c r="F37" s="211"/>
      <c r="G37" s="142">
        <f>'ПФХД 2019'!E139</f>
        <v>300</v>
      </c>
    </row>
    <row r="38" spans="1:15" s="119" customFormat="1" ht="12.75">
      <c r="A38" s="143"/>
      <c r="B38" s="397" t="s">
        <v>219</v>
      </c>
      <c r="C38" s="398"/>
      <c r="D38" s="255" t="s">
        <v>6</v>
      </c>
      <c r="E38" s="255" t="s">
        <v>6</v>
      </c>
      <c r="F38" s="255" t="s">
        <v>6</v>
      </c>
      <c r="G38" s="145">
        <f>G37</f>
        <v>300</v>
      </c>
      <c r="K38" s="224"/>
      <c r="L38" s="224"/>
      <c r="M38" s="224"/>
      <c r="N38" s="224"/>
      <c r="O38" s="224"/>
    </row>
    <row r="39" spans="1:15" s="119" customFormat="1" ht="12.75">
      <c r="A39" s="252"/>
      <c r="B39" s="253"/>
      <c r="C39" s="254"/>
      <c r="D39" s="256"/>
      <c r="E39" s="256"/>
      <c r="F39" s="256"/>
      <c r="G39" s="182"/>
      <c r="K39" s="224"/>
      <c r="L39" s="224"/>
      <c r="M39" s="224"/>
      <c r="N39" s="224"/>
      <c r="O39" s="224"/>
    </row>
    <row r="40" ht="7.5" customHeight="1"/>
    <row r="41" spans="1:6" ht="15" customHeight="1">
      <c r="A41" s="121" t="s">
        <v>200</v>
      </c>
      <c r="B41" s="122"/>
      <c r="C41" s="394" t="s">
        <v>336</v>
      </c>
      <c r="D41" s="394"/>
      <c r="E41" s="394"/>
      <c r="F41" s="394"/>
    </row>
    <row r="42" ht="13.5" customHeight="1">
      <c r="A42" s="119" t="s">
        <v>337</v>
      </c>
    </row>
    <row r="43" spans="1:9" ht="38.25">
      <c r="A43" s="126" t="s">
        <v>205</v>
      </c>
      <c r="B43" s="386" t="s">
        <v>246</v>
      </c>
      <c r="C43" s="399"/>
      <c r="D43" s="387"/>
      <c r="E43" s="126" t="s">
        <v>251</v>
      </c>
      <c r="F43" s="126" t="s">
        <v>252</v>
      </c>
      <c r="G43" s="126" t="s">
        <v>253</v>
      </c>
      <c r="I43" s="230"/>
    </row>
    <row r="44" spans="1:7" ht="12.75">
      <c r="A44" s="128">
        <v>1</v>
      </c>
      <c r="B44" s="388">
        <v>2</v>
      </c>
      <c r="C44" s="400"/>
      <c r="D44" s="389"/>
      <c r="E44" s="128">
        <v>3</v>
      </c>
      <c r="F44" s="128">
        <v>4</v>
      </c>
      <c r="G44" s="128">
        <v>5</v>
      </c>
    </row>
    <row r="45" spans="1:7" ht="21.75" customHeight="1">
      <c r="A45" s="158" t="s">
        <v>133</v>
      </c>
      <c r="B45" s="373" t="s">
        <v>339</v>
      </c>
      <c r="C45" s="374"/>
      <c r="D45" s="375"/>
      <c r="E45" s="161"/>
      <c r="F45" s="162"/>
      <c r="G45" s="142">
        <f>'ПФХД 2019'!E140</f>
        <v>0</v>
      </c>
    </row>
    <row r="46" spans="1:7" ht="14.25" customHeight="1">
      <c r="A46" s="376" t="s">
        <v>219</v>
      </c>
      <c r="B46" s="377"/>
      <c r="C46" s="377"/>
      <c r="D46" s="378"/>
      <c r="E46" s="156" t="s">
        <v>6</v>
      </c>
      <c r="F46" s="156" t="s">
        <v>6</v>
      </c>
      <c r="G46" s="145">
        <f>SUM(G45:G45)</f>
        <v>0</v>
      </c>
    </row>
    <row r="47" spans="1:7" ht="14.25" customHeight="1">
      <c r="A47" s="180"/>
      <c r="B47" s="180"/>
      <c r="C47" s="180"/>
      <c r="D47" s="180"/>
      <c r="E47" s="181"/>
      <c r="F47" s="181"/>
      <c r="G47" s="182"/>
    </row>
    <row r="48" spans="1:6" ht="15" customHeight="1">
      <c r="A48" s="121" t="s">
        <v>200</v>
      </c>
      <c r="B48" s="122"/>
      <c r="C48" s="394" t="s">
        <v>341</v>
      </c>
      <c r="D48" s="394"/>
      <c r="E48" s="394"/>
      <c r="F48" s="394"/>
    </row>
    <row r="49" spans="1:15" s="117" customFormat="1" ht="12.75" customHeight="1">
      <c r="A49" s="119" t="s">
        <v>340</v>
      </c>
      <c r="B49" s="131"/>
      <c r="C49" s="131"/>
      <c r="D49" s="131"/>
      <c r="E49" s="131"/>
      <c r="G49" s="131"/>
      <c r="H49" s="131"/>
      <c r="I49" s="131"/>
      <c r="K49" s="169"/>
      <c r="L49" s="169"/>
      <c r="M49" s="169"/>
      <c r="N49" s="169"/>
      <c r="O49" s="169"/>
    </row>
    <row r="50" spans="1:15" s="117" customFormat="1" ht="12.75" customHeight="1">
      <c r="A50" s="175" t="s">
        <v>205</v>
      </c>
      <c r="B50" s="407" t="s">
        <v>16</v>
      </c>
      <c r="C50" s="408"/>
      <c r="D50" s="408"/>
      <c r="E50" s="408"/>
      <c r="F50" s="408"/>
      <c r="G50" s="408"/>
      <c r="H50" s="409"/>
      <c r="I50" s="175" t="s">
        <v>259</v>
      </c>
      <c r="K50" s="169"/>
      <c r="L50" s="169"/>
      <c r="M50" s="169"/>
      <c r="N50" s="169"/>
      <c r="O50" s="169"/>
    </row>
    <row r="51" spans="1:15" s="117" customFormat="1" ht="12.75" customHeight="1">
      <c r="A51" s="128">
        <v>1</v>
      </c>
      <c r="B51" s="388">
        <v>2</v>
      </c>
      <c r="C51" s="400"/>
      <c r="D51" s="400"/>
      <c r="E51" s="400"/>
      <c r="F51" s="400"/>
      <c r="G51" s="400"/>
      <c r="H51" s="389"/>
      <c r="I51" s="128">
        <v>3</v>
      </c>
      <c r="K51" s="169"/>
      <c r="L51" s="169"/>
      <c r="M51" s="169"/>
      <c r="N51" s="169"/>
      <c r="O51" s="169"/>
    </row>
    <row r="52" spans="1:15" s="117" customFormat="1" ht="28.5" customHeight="1">
      <c r="A52" s="179">
        <v>1</v>
      </c>
      <c r="B52" s="379" t="s">
        <v>342</v>
      </c>
      <c r="C52" s="380"/>
      <c r="D52" s="380"/>
      <c r="E52" s="380"/>
      <c r="F52" s="380"/>
      <c r="G52" s="380"/>
      <c r="H52" s="381"/>
      <c r="I52" s="231">
        <f>'ПФХД 2019'!E141</f>
        <v>0</v>
      </c>
      <c r="K52" s="169"/>
      <c r="L52" s="169"/>
      <c r="M52" s="169"/>
      <c r="N52" s="169"/>
      <c r="O52" s="169"/>
    </row>
    <row r="53" spans="1:15" s="117" customFormat="1" ht="12.75" customHeight="1">
      <c r="A53" s="382" t="s">
        <v>219</v>
      </c>
      <c r="B53" s="383"/>
      <c r="C53" s="383"/>
      <c r="D53" s="383"/>
      <c r="E53" s="383"/>
      <c r="F53" s="383"/>
      <c r="G53" s="383"/>
      <c r="H53" s="384"/>
      <c r="I53" s="145">
        <f>SUM(I52:I52)</f>
        <v>0</v>
      </c>
      <c r="K53" s="169"/>
      <c r="L53" s="169"/>
      <c r="M53" s="169"/>
      <c r="N53" s="169"/>
      <c r="O53" s="169"/>
    </row>
    <row r="54" spans="1:6" ht="15" customHeight="1">
      <c r="A54" s="121" t="s">
        <v>200</v>
      </c>
      <c r="B54" s="122"/>
      <c r="C54" s="394" t="s">
        <v>335</v>
      </c>
      <c r="D54" s="394"/>
      <c r="E54" s="394"/>
      <c r="F54" s="394"/>
    </row>
    <row r="55" ht="12.75">
      <c r="A55" s="119" t="s">
        <v>226</v>
      </c>
    </row>
    <row r="56" ht="3" customHeight="1"/>
    <row r="57" spans="1:7" ht="51">
      <c r="A57" s="137" t="s">
        <v>205</v>
      </c>
      <c r="B57" s="386" t="s">
        <v>221</v>
      </c>
      <c r="C57" s="387"/>
      <c r="D57" s="137" t="s">
        <v>227</v>
      </c>
      <c r="E57" s="137" t="s">
        <v>228</v>
      </c>
      <c r="F57" s="137" t="s">
        <v>229</v>
      </c>
      <c r="G57" s="126" t="s">
        <v>225</v>
      </c>
    </row>
    <row r="58" spans="1:7" ht="12.75">
      <c r="A58" s="127">
        <v>1</v>
      </c>
      <c r="B58" s="388">
        <v>2</v>
      </c>
      <c r="C58" s="389"/>
      <c r="D58" s="127">
        <v>3</v>
      </c>
      <c r="E58" s="127">
        <v>4</v>
      </c>
      <c r="F58" s="127">
        <v>5</v>
      </c>
      <c r="G58" s="128">
        <v>6</v>
      </c>
    </row>
    <row r="59" spans="1:7" ht="25.5" customHeight="1">
      <c r="A59" s="139" t="s">
        <v>133</v>
      </c>
      <c r="B59" s="390" t="s">
        <v>230</v>
      </c>
      <c r="C59" s="390"/>
      <c r="D59" s="141"/>
      <c r="E59" s="211"/>
      <c r="F59" s="229"/>
      <c r="G59" s="142">
        <f>'ПФХД 2019'!E142</f>
        <v>0</v>
      </c>
    </row>
    <row r="60" spans="1:15" s="119" customFormat="1" ht="12.75">
      <c r="A60" s="146"/>
      <c r="B60" s="377" t="s">
        <v>219</v>
      </c>
      <c r="C60" s="378"/>
      <c r="D60" s="144" t="s">
        <v>6</v>
      </c>
      <c r="E60" s="144" t="s">
        <v>6</v>
      </c>
      <c r="F60" s="144" t="s">
        <v>6</v>
      </c>
      <c r="G60" s="145">
        <f>G59</f>
        <v>0</v>
      </c>
      <c r="K60" s="224"/>
      <c r="L60" s="224"/>
      <c r="M60" s="224"/>
      <c r="N60" s="224"/>
      <c r="O60" s="224"/>
    </row>
    <row r="61" spans="1:10" ht="27" customHeight="1">
      <c r="A61" s="147" t="s">
        <v>200</v>
      </c>
      <c r="B61" s="125"/>
      <c r="C61" s="394" t="s">
        <v>231</v>
      </c>
      <c r="D61" s="394"/>
      <c r="E61" s="394"/>
      <c r="F61" s="394"/>
      <c r="G61" s="394"/>
      <c r="H61" s="148"/>
      <c r="I61" s="125"/>
      <c r="J61" s="125"/>
    </row>
    <row r="62" spans="1:10" ht="5.25" customHeight="1">
      <c r="A62" s="125"/>
      <c r="B62" s="125"/>
      <c r="C62" s="125"/>
      <c r="D62" s="125"/>
      <c r="E62" s="125"/>
      <c r="F62" s="210"/>
      <c r="G62" s="125"/>
      <c r="H62" s="125"/>
      <c r="I62" s="125"/>
      <c r="J62" s="125"/>
    </row>
    <row r="63" spans="1:10" ht="12.75">
      <c r="A63" s="369" t="s">
        <v>202</v>
      </c>
      <c r="B63" s="369"/>
      <c r="C63" s="369"/>
      <c r="D63" s="239" t="s">
        <v>203</v>
      </c>
      <c r="E63" s="148"/>
      <c r="F63" s="212"/>
      <c r="G63" s="148"/>
      <c r="H63" s="148"/>
      <c r="I63" s="148"/>
      <c r="J63" s="125"/>
    </row>
    <row r="64" spans="1:10" ht="39" customHeight="1">
      <c r="A64" s="402" t="s">
        <v>232</v>
      </c>
      <c r="B64" s="403"/>
      <c r="C64" s="403"/>
      <c r="D64" s="403"/>
      <c r="E64" s="403"/>
      <c r="F64" s="403"/>
      <c r="G64" s="403"/>
      <c r="H64" s="150"/>
      <c r="I64" s="150"/>
      <c r="J64" s="150"/>
    </row>
    <row r="65" ht="2.25" customHeight="1"/>
    <row r="66" spans="1:7" ht="42">
      <c r="A66" s="126" t="s">
        <v>205</v>
      </c>
      <c r="B66" s="386" t="s">
        <v>233</v>
      </c>
      <c r="C66" s="399"/>
      <c r="D66" s="399"/>
      <c r="E66" s="387"/>
      <c r="F66" s="151" t="s">
        <v>234</v>
      </c>
      <c r="G66" s="126" t="s">
        <v>235</v>
      </c>
    </row>
    <row r="67" spans="1:7" ht="10.5" customHeight="1">
      <c r="A67" s="128">
        <v>1</v>
      </c>
      <c r="B67" s="405">
        <v>2</v>
      </c>
      <c r="C67" s="405"/>
      <c r="D67" s="405"/>
      <c r="E67" s="405"/>
      <c r="F67" s="128">
        <v>3</v>
      </c>
      <c r="G67" s="128">
        <v>4</v>
      </c>
    </row>
    <row r="68" spans="1:11" ht="15.75" customHeight="1">
      <c r="A68" s="152"/>
      <c r="B68" s="401" t="s">
        <v>236</v>
      </c>
      <c r="C68" s="401"/>
      <c r="D68" s="401"/>
      <c r="E68" s="401"/>
      <c r="F68" s="153"/>
      <c r="G68" s="154">
        <f>G69+G72+G76</f>
        <v>7114950</v>
      </c>
      <c r="K68" s="222">
        <f>K74*22%</f>
        <v>5171936</v>
      </c>
    </row>
    <row r="69" spans="1:15" s="119" customFormat="1" ht="15.75" customHeight="1">
      <c r="A69" s="155" t="s">
        <v>133</v>
      </c>
      <c r="B69" s="401" t="s">
        <v>237</v>
      </c>
      <c r="C69" s="401"/>
      <c r="D69" s="401"/>
      <c r="E69" s="401"/>
      <c r="F69" s="156" t="s">
        <v>6</v>
      </c>
      <c r="G69" s="157">
        <f>G71</f>
        <v>5171936</v>
      </c>
      <c r="K69" s="222"/>
      <c r="L69" s="224"/>
      <c r="M69" s="224"/>
      <c r="N69" s="224"/>
      <c r="O69" s="224"/>
    </row>
    <row r="70" spans="1:11" ht="16.5" customHeight="1">
      <c r="A70" s="158"/>
      <c r="B70" s="406" t="s">
        <v>19</v>
      </c>
      <c r="C70" s="406"/>
      <c r="D70" s="406"/>
      <c r="E70" s="406"/>
      <c r="F70" s="159"/>
      <c r="G70" s="160"/>
      <c r="K70" s="222"/>
    </row>
    <row r="71" spans="1:11" ht="16.5" customHeight="1">
      <c r="A71" s="158" t="s">
        <v>238</v>
      </c>
      <c r="B71" s="406" t="s">
        <v>239</v>
      </c>
      <c r="C71" s="406"/>
      <c r="D71" s="406"/>
      <c r="E71" s="406"/>
      <c r="F71" s="161"/>
      <c r="G71" s="162">
        <f>K68</f>
        <v>5171936</v>
      </c>
      <c r="K71" s="222">
        <f>K74*2.9%</f>
        <v>681755.2</v>
      </c>
    </row>
    <row r="72" spans="1:11" ht="26.25" customHeight="1">
      <c r="A72" s="155" t="s">
        <v>134</v>
      </c>
      <c r="B72" s="401" t="s">
        <v>240</v>
      </c>
      <c r="C72" s="401"/>
      <c r="D72" s="401"/>
      <c r="E72" s="401"/>
      <c r="F72" s="163"/>
      <c r="G72" s="164">
        <f>G74+G75</f>
        <v>728772.7999999999</v>
      </c>
      <c r="K72" s="222">
        <f>K74*0.2%</f>
        <v>47017.6</v>
      </c>
    </row>
    <row r="73" spans="1:11" ht="14.25" customHeight="1">
      <c r="A73" s="158"/>
      <c r="B73" s="406" t="s">
        <v>19</v>
      </c>
      <c r="C73" s="406"/>
      <c r="D73" s="406"/>
      <c r="E73" s="406"/>
      <c r="F73" s="159"/>
      <c r="G73" s="160"/>
      <c r="K73" s="222">
        <f>K74*5.1%</f>
        <v>1198948.7999999998</v>
      </c>
    </row>
    <row r="74" spans="1:11" ht="30" customHeight="1">
      <c r="A74" s="158" t="s">
        <v>241</v>
      </c>
      <c r="B74" s="406" t="s">
        <v>242</v>
      </c>
      <c r="C74" s="406"/>
      <c r="D74" s="406"/>
      <c r="E74" s="406"/>
      <c r="F74" s="161"/>
      <c r="G74" s="162">
        <f>K71</f>
        <v>681755.2</v>
      </c>
      <c r="K74" s="222">
        <f>K21</f>
        <v>23508800</v>
      </c>
    </row>
    <row r="75" spans="1:11" ht="26.25" customHeight="1">
      <c r="A75" s="158" t="s">
        <v>243</v>
      </c>
      <c r="B75" s="406" t="s">
        <v>244</v>
      </c>
      <c r="C75" s="406"/>
      <c r="D75" s="406"/>
      <c r="E75" s="406"/>
      <c r="F75" s="161"/>
      <c r="G75" s="162">
        <f>K72</f>
        <v>47017.6</v>
      </c>
      <c r="K75" s="222"/>
    </row>
    <row r="76" spans="1:11" ht="27.75" customHeight="1">
      <c r="A76" s="155" t="s">
        <v>135</v>
      </c>
      <c r="B76" s="401" t="s">
        <v>245</v>
      </c>
      <c r="C76" s="401"/>
      <c r="D76" s="401"/>
      <c r="E76" s="401"/>
      <c r="F76" s="165"/>
      <c r="G76" s="166">
        <f>K73-K77</f>
        <v>1214241.2000000002</v>
      </c>
      <c r="K76" s="222">
        <f>'ПФХД 2019'!E138</f>
        <v>7114950</v>
      </c>
    </row>
    <row r="77" spans="1:12" ht="12.75">
      <c r="A77" s="167"/>
      <c r="B77" s="410" t="s">
        <v>219</v>
      </c>
      <c r="C77" s="410"/>
      <c r="D77" s="410"/>
      <c r="E77" s="410"/>
      <c r="F77" s="165" t="s">
        <v>6</v>
      </c>
      <c r="G77" s="168">
        <f>G68</f>
        <v>7114950</v>
      </c>
      <c r="K77" s="223">
        <f>K73+K72+K71+K68-K76</f>
        <v>-15292.400000000373</v>
      </c>
      <c r="L77" s="228">
        <f>G77-K76</f>
        <v>0</v>
      </c>
    </row>
    <row r="78" ht="2.25" customHeight="1">
      <c r="K78" s="226">
        <f>G74-K76</f>
        <v>-6433194.8</v>
      </c>
    </row>
    <row r="79" ht="11.25" customHeight="1"/>
    <row r="80" spans="1:10" ht="12.75">
      <c r="A80" s="393" t="s">
        <v>274</v>
      </c>
      <c r="B80" s="393"/>
      <c r="C80" s="393"/>
      <c r="D80" s="393"/>
      <c r="E80" s="393"/>
      <c r="F80" s="393"/>
      <c r="G80" s="393"/>
      <c r="H80" s="393"/>
      <c r="I80" s="393"/>
      <c r="J80" s="393"/>
    </row>
    <row r="81" spans="1:10" ht="12.75">
      <c r="A81" s="120"/>
      <c r="B81" s="120"/>
      <c r="C81" s="120"/>
      <c r="D81" s="120"/>
      <c r="E81" s="120"/>
      <c r="F81" s="120"/>
      <c r="G81" s="120"/>
      <c r="H81" s="120"/>
      <c r="I81" s="120"/>
      <c r="J81" s="120"/>
    </row>
    <row r="82" spans="1:15" ht="12.75">
      <c r="A82" s="191" t="s">
        <v>200</v>
      </c>
      <c r="C82" s="192" t="s">
        <v>262</v>
      </c>
      <c r="F82" s="193"/>
      <c r="K82" s="227"/>
      <c r="L82" s="227"/>
      <c r="M82" s="227"/>
      <c r="N82" s="227"/>
      <c r="O82" s="227"/>
    </row>
    <row r="83" spans="1:15" ht="12.75">
      <c r="A83" t="s">
        <v>202</v>
      </c>
      <c r="D83" s="237" t="s">
        <v>305</v>
      </c>
      <c r="F83" s="193"/>
      <c r="K83" s="227"/>
      <c r="L83" s="227"/>
      <c r="M83" s="227"/>
      <c r="N83" s="227"/>
      <c r="O83" s="227"/>
    </row>
    <row r="84" spans="1:15" ht="12.75">
      <c r="A84" s="191" t="s">
        <v>279</v>
      </c>
      <c r="F84" s="193"/>
      <c r="K84" s="227"/>
      <c r="L84" s="227"/>
      <c r="M84" s="227"/>
      <c r="N84" s="227"/>
      <c r="O84" s="227"/>
    </row>
    <row r="85" spans="1:15" ht="69" customHeight="1">
      <c r="A85" s="194" t="s">
        <v>205</v>
      </c>
      <c r="B85" s="423" t="s">
        <v>246</v>
      </c>
      <c r="C85" s="423"/>
      <c r="D85" s="423"/>
      <c r="E85" s="194" t="s">
        <v>276</v>
      </c>
      <c r="F85" s="194" t="s">
        <v>277</v>
      </c>
      <c r="G85" s="194" t="s">
        <v>281</v>
      </c>
      <c r="K85" s="227"/>
      <c r="L85" s="227"/>
      <c r="M85" s="227"/>
      <c r="N85" s="227"/>
      <c r="O85" s="227"/>
    </row>
    <row r="86" spans="1:15" ht="12.75">
      <c r="A86" s="195">
        <v>1</v>
      </c>
      <c r="B86" s="424">
        <v>2</v>
      </c>
      <c r="C86" s="424"/>
      <c r="D86" s="424"/>
      <c r="E86" s="195">
        <v>3</v>
      </c>
      <c r="F86" s="195">
        <v>4</v>
      </c>
      <c r="G86" s="195">
        <v>5</v>
      </c>
      <c r="K86" s="227"/>
      <c r="L86" s="227"/>
      <c r="M86" s="227"/>
      <c r="N86" s="227"/>
      <c r="O86" s="227"/>
    </row>
    <row r="87" spans="1:15" ht="30" customHeight="1">
      <c r="A87" s="196" t="s">
        <v>133</v>
      </c>
      <c r="B87" s="419" t="s">
        <v>275</v>
      </c>
      <c r="C87" s="420"/>
      <c r="D87" s="420"/>
      <c r="E87" s="207"/>
      <c r="F87" s="206"/>
      <c r="G87" s="198">
        <f>'ПФХД 2019'!E145</f>
        <v>0</v>
      </c>
      <c r="K87" s="227"/>
      <c r="L87" s="227"/>
      <c r="M87" s="227"/>
      <c r="N87" s="227"/>
      <c r="O87" s="227"/>
    </row>
    <row r="88" spans="1:15" ht="12.75">
      <c r="A88" s="421" t="s">
        <v>219</v>
      </c>
      <c r="B88" s="421"/>
      <c r="C88" s="421"/>
      <c r="D88" s="421"/>
      <c r="E88" s="199"/>
      <c r="F88" s="200" t="s">
        <v>6</v>
      </c>
      <c r="G88" s="201">
        <f>G87</f>
        <v>0</v>
      </c>
      <c r="K88" s="227"/>
      <c r="L88" s="227"/>
      <c r="M88" s="227"/>
      <c r="N88" s="227"/>
      <c r="O88" s="227"/>
    </row>
    <row r="89" spans="1:15" ht="12.75">
      <c r="A89" s="202"/>
      <c r="B89" s="202"/>
      <c r="C89" s="202"/>
      <c r="D89" s="202"/>
      <c r="E89" s="203"/>
      <c r="F89" s="204"/>
      <c r="G89" s="205"/>
      <c r="K89" s="227"/>
      <c r="L89" s="227"/>
      <c r="M89" s="227"/>
      <c r="N89" s="227"/>
      <c r="O89" s="227"/>
    </row>
    <row r="90" spans="1:15" ht="12.75">
      <c r="A90" s="191" t="s">
        <v>200</v>
      </c>
      <c r="C90" s="192" t="s">
        <v>273</v>
      </c>
      <c r="F90" s="193"/>
      <c r="K90" s="227"/>
      <c r="L90" s="227"/>
      <c r="M90" s="227"/>
      <c r="N90" s="227"/>
      <c r="O90" s="227"/>
    </row>
    <row r="91" spans="1:15" ht="12.75">
      <c r="A91" t="s">
        <v>202</v>
      </c>
      <c r="D91" s="237" t="s">
        <v>305</v>
      </c>
      <c r="F91" s="193"/>
      <c r="K91" s="227"/>
      <c r="L91" s="227"/>
      <c r="M91" s="227"/>
      <c r="N91" s="227"/>
      <c r="O91" s="227"/>
    </row>
    <row r="92" spans="1:15" ht="12.75">
      <c r="A92" s="191" t="s">
        <v>278</v>
      </c>
      <c r="F92" s="193"/>
      <c r="K92" s="227"/>
      <c r="L92" s="227"/>
      <c r="M92" s="227"/>
      <c r="N92" s="227"/>
      <c r="O92" s="227"/>
    </row>
    <row r="93" spans="1:15" ht="69" customHeight="1">
      <c r="A93" s="194" t="s">
        <v>205</v>
      </c>
      <c r="B93" s="423" t="s">
        <v>246</v>
      </c>
      <c r="C93" s="423"/>
      <c r="D93" s="423"/>
      <c r="E93" s="194" t="s">
        <v>276</v>
      </c>
      <c r="F93" s="194" t="s">
        <v>277</v>
      </c>
      <c r="G93" s="194" t="s">
        <v>281</v>
      </c>
      <c r="K93" s="227"/>
      <c r="L93" s="227"/>
      <c r="M93" s="227"/>
      <c r="N93" s="227"/>
      <c r="O93" s="227"/>
    </row>
    <row r="94" spans="1:15" ht="12.75">
      <c r="A94" s="195">
        <v>1</v>
      </c>
      <c r="B94" s="424">
        <v>2</v>
      </c>
      <c r="C94" s="424"/>
      <c r="D94" s="424"/>
      <c r="E94" s="195">
        <v>3</v>
      </c>
      <c r="F94" s="195">
        <v>4</v>
      </c>
      <c r="G94" s="195">
        <v>5</v>
      </c>
      <c r="K94" s="227"/>
      <c r="L94" s="227"/>
      <c r="M94" s="227"/>
      <c r="N94" s="227"/>
      <c r="O94" s="227"/>
    </row>
    <row r="95" spans="1:15" ht="30" customHeight="1">
      <c r="A95" s="196" t="s">
        <v>133</v>
      </c>
      <c r="B95" s="419" t="s">
        <v>280</v>
      </c>
      <c r="C95" s="420"/>
      <c r="D95" s="420"/>
      <c r="E95" s="197"/>
      <c r="F95" s="206"/>
      <c r="G95" s="198">
        <f>'ПФХД 2019'!E146</f>
        <v>0</v>
      </c>
      <c r="K95" s="227"/>
      <c r="L95" s="227"/>
      <c r="M95" s="227"/>
      <c r="N95" s="227"/>
      <c r="O95" s="227"/>
    </row>
    <row r="96" spans="1:15" ht="12.75">
      <c r="A96" s="421" t="s">
        <v>219</v>
      </c>
      <c r="B96" s="421"/>
      <c r="C96" s="421"/>
      <c r="D96" s="421"/>
      <c r="E96" s="199"/>
      <c r="F96" s="200" t="s">
        <v>6</v>
      </c>
      <c r="G96" s="201">
        <f>G95</f>
        <v>0</v>
      </c>
      <c r="K96" s="227"/>
      <c r="L96" s="227"/>
      <c r="M96" s="227"/>
      <c r="N96" s="227"/>
      <c r="O96" s="227"/>
    </row>
    <row r="97" spans="1:15" ht="12.75">
      <c r="A97" s="404"/>
      <c r="B97" s="404"/>
      <c r="C97" s="404"/>
      <c r="D97" s="404"/>
      <c r="E97" s="404"/>
      <c r="F97" s="404"/>
      <c r="G97" s="404"/>
      <c r="H97" s="404"/>
      <c r="I97" s="404"/>
      <c r="J97" s="404"/>
      <c r="K97" s="227"/>
      <c r="L97" s="227"/>
      <c r="M97" s="227"/>
      <c r="N97" s="227"/>
      <c r="O97" s="227"/>
    </row>
    <row r="98" spans="1:15" ht="12.75">
      <c r="A98" s="202"/>
      <c r="B98" s="202"/>
      <c r="C98" s="202"/>
      <c r="D98" s="202"/>
      <c r="E98" s="202"/>
      <c r="F98" s="202"/>
      <c r="G98" s="202"/>
      <c r="H98" s="202"/>
      <c r="I98" s="202"/>
      <c r="J98" s="202"/>
      <c r="K98" s="227"/>
      <c r="L98" s="227"/>
      <c r="M98" s="227"/>
      <c r="N98" s="227"/>
      <c r="O98" s="227"/>
    </row>
    <row r="99" spans="1:10" ht="12.75">
      <c r="A99" s="393" t="s">
        <v>264</v>
      </c>
      <c r="B99" s="393"/>
      <c r="C99" s="393"/>
      <c r="D99" s="393"/>
      <c r="E99" s="393"/>
      <c r="F99" s="393"/>
      <c r="G99" s="393"/>
      <c r="H99" s="393"/>
      <c r="I99" s="393"/>
      <c r="J99" s="393"/>
    </row>
    <row r="100" spans="1:3" ht="12.75">
      <c r="A100" s="119" t="s">
        <v>200</v>
      </c>
      <c r="C100" s="124" t="s">
        <v>346</v>
      </c>
    </row>
    <row r="101" spans="1:4" ht="12.75">
      <c r="A101" s="131" t="s">
        <v>202</v>
      </c>
      <c r="D101" s="236" t="s">
        <v>203</v>
      </c>
    </row>
    <row r="102" ht="12.75">
      <c r="A102" s="119" t="s">
        <v>265</v>
      </c>
    </row>
    <row r="103" spans="1:7" ht="61.5" customHeight="1">
      <c r="A103" s="126" t="s">
        <v>205</v>
      </c>
      <c r="B103" s="395" t="s">
        <v>246</v>
      </c>
      <c r="C103" s="395"/>
      <c r="D103" s="395"/>
      <c r="E103" s="126" t="s">
        <v>260</v>
      </c>
      <c r="F103" s="126" t="s">
        <v>261</v>
      </c>
      <c r="G103" s="126" t="s">
        <v>266</v>
      </c>
    </row>
    <row r="104" spans="1:15" s="117" customFormat="1" ht="12.75">
      <c r="A104" s="128">
        <v>1</v>
      </c>
      <c r="B104" s="405">
        <v>2</v>
      </c>
      <c r="C104" s="405"/>
      <c r="D104" s="405"/>
      <c r="E104" s="128">
        <v>3</v>
      </c>
      <c r="F104" s="128">
        <v>4</v>
      </c>
      <c r="G104" s="128">
        <v>5</v>
      </c>
      <c r="K104" s="169"/>
      <c r="L104" s="169"/>
      <c r="M104" s="169"/>
      <c r="N104" s="169"/>
      <c r="O104" s="169"/>
    </row>
    <row r="105" spans="1:7" ht="17.25" customHeight="1">
      <c r="A105" s="184" t="s">
        <v>133</v>
      </c>
      <c r="B105" s="414" t="s">
        <v>343</v>
      </c>
      <c r="C105" s="415"/>
      <c r="D105" s="415"/>
      <c r="E105" s="208">
        <f>G105/0.22*10</f>
        <v>7727272.727272727</v>
      </c>
      <c r="F105" s="161">
        <v>2.2</v>
      </c>
      <c r="G105" s="142">
        <f>'ПФХД 2019'!E150</f>
        <v>170000</v>
      </c>
    </row>
    <row r="106" spans="1:7" ht="12.75">
      <c r="A106" s="434" t="s">
        <v>219</v>
      </c>
      <c r="B106" s="434"/>
      <c r="C106" s="434"/>
      <c r="D106" s="434"/>
      <c r="E106" s="176"/>
      <c r="F106" s="156" t="s">
        <v>6</v>
      </c>
      <c r="G106" s="145">
        <f>G105</f>
        <v>170000</v>
      </c>
    </row>
    <row r="107" spans="1:5" ht="12.75">
      <c r="A107" s="185"/>
      <c r="B107" s="185"/>
      <c r="C107" s="186"/>
      <c r="D107" s="186"/>
      <c r="E107" s="186"/>
    </row>
    <row r="108" spans="1:3" ht="12.75">
      <c r="A108" s="119" t="s">
        <v>200</v>
      </c>
      <c r="C108" s="124" t="s">
        <v>347</v>
      </c>
    </row>
    <row r="109" spans="1:4" ht="12.75">
      <c r="A109" s="131" t="s">
        <v>202</v>
      </c>
      <c r="D109" s="119" t="s">
        <v>203</v>
      </c>
    </row>
    <row r="110" ht="12.75">
      <c r="A110" s="119" t="s">
        <v>267</v>
      </c>
    </row>
    <row r="111" spans="1:7" ht="25.5">
      <c r="A111" s="126" t="s">
        <v>205</v>
      </c>
      <c r="B111" s="386" t="s">
        <v>246</v>
      </c>
      <c r="C111" s="399"/>
      <c r="D111" s="399"/>
      <c r="E111" s="387"/>
      <c r="F111" s="126" t="s">
        <v>263</v>
      </c>
      <c r="G111" s="151" t="s">
        <v>282</v>
      </c>
    </row>
    <row r="112" spans="1:7" ht="12.75">
      <c r="A112" s="128">
        <v>1</v>
      </c>
      <c r="B112" s="388">
        <v>2</v>
      </c>
      <c r="C112" s="400"/>
      <c r="D112" s="400"/>
      <c r="E112" s="389"/>
      <c r="F112" s="128">
        <v>4</v>
      </c>
      <c r="G112" s="128">
        <v>5</v>
      </c>
    </row>
    <row r="113" spans="1:7" ht="30.75" customHeight="1">
      <c r="A113" s="158" t="s">
        <v>133</v>
      </c>
      <c r="B113" s="373" t="s">
        <v>344</v>
      </c>
      <c r="C113" s="374"/>
      <c r="D113" s="374"/>
      <c r="E113" s="375"/>
      <c r="F113" s="161"/>
      <c r="G113" s="142">
        <f>'ПФХД 2019'!E151</f>
        <v>0</v>
      </c>
    </row>
    <row r="114" spans="1:15" s="119" customFormat="1" ht="12.75">
      <c r="A114" s="382" t="s">
        <v>219</v>
      </c>
      <c r="B114" s="383"/>
      <c r="C114" s="383"/>
      <c r="D114" s="383"/>
      <c r="E114" s="384"/>
      <c r="F114" s="156" t="s">
        <v>6</v>
      </c>
      <c r="G114" s="145">
        <f>G113</f>
        <v>0</v>
      </c>
      <c r="K114" s="224"/>
      <c r="L114" s="224"/>
      <c r="M114" s="224"/>
      <c r="N114" s="224"/>
      <c r="O114" s="224"/>
    </row>
    <row r="115" ht="9.75" customHeight="1"/>
    <row r="116" spans="1:3" ht="12.75">
      <c r="A116" s="119" t="s">
        <v>200</v>
      </c>
      <c r="C116" s="124" t="s">
        <v>349</v>
      </c>
    </row>
    <row r="117" spans="1:4" ht="12.75">
      <c r="A117" s="131" t="s">
        <v>202</v>
      </c>
      <c r="D117" s="119" t="s">
        <v>203</v>
      </c>
    </row>
    <row r="118" ht="12.75">
      <c r="A118" s="119" t="s">
        <v>268</v>
      </c>
    </row>
    <row r="119" spans="1:7" ht="25.5">
      <c r="A119" s="126" t="s">
        <v>205</v>
      </c>
      <c r="B119" s="386" t="s">
        <v>246</v>
      </c>
      <c r="C119" s="399"/>
      <c r="D119" s="399"/>
      <c r="E119" s="387"/>
      <c r="F119" s="126" t="s">
        <v>263</v>
      </c>
      <c r="G119" s="151" t="s">
        <v>282</v>
      </c>
    </row>
    <row r="120" spans="1:15" s="117" customFormat="1" ht="12.75">
      <c r="A120" s="128">
        <v>1</v>
      </c>
      <c r="B120" s="388">
        <v>2</v>
      </c>
      <c r="C120" s="400"/>
      <c r="D120" s="400"/>
      <c r="E120" s="389"/>
      <c r="F120" s="128">
        <v>4</v>
      </c>
      <c r="G120" s="128">
        <v>5</v>
      </c>
      <c r="K120" s="169"/>
      <c r="L120" s="169"/>
      <c r="M120" s="169"/>
      <c r="N120" s="169"/>
      <c r="O120" s="169"/>
    </row>
    <row r="121" spans="1:7" ht="32.25" customHeight="1">
      <c r="A121" s="158" t="s">
        <v>133</v>
      </c>
      <c r="B121" s="373" t="s">
        <v>283</v>
      </c>
      <c r="C121" s="374"/>
      <c r="D121" s="374"/>
      <c r="E121" s="375"/>
      <c r="F121" s="161"/>
      <c r="G121" s="142">
        <f>'ПФХД 2019'!E152</f>
        <v>0</v>
      </c>
    </row>
    <row r="122" spans="1:7" ht="12.75">
      <c r="A122" s="382" t="s">
        <v>219</v>
      </c>
      <c r="B122" s="383"/>
      <c r="C122" s="383"/>
      <c r="D122" s="383"/>
      <c r="E122" s="384"/>
      <c r="F122" s="156" t="s">
        <v>6</v>
      </c>
      <c r="G122" s="145">
        <f>G121</f>
        <v>0</v>
      </c>
    </row>
    <row r="123" ht="5.25" customHeight="1"/>
    <row r="124" spans="1:3" ht="12.75">
      <c r="A124" s="119" t="s">
        <v>200</v>
      </c>
      <c r="C124" s="124" t="s">
        <v>345</v>
      </c>
    </row>
    <row r="125" spans="1:4" ht="12.75">
      <c r="A125" s="131" t="s">
        <v>202</v>
      </c>
      <c r="D125" s="236" t="s">
        <v>203</v>
      </c>
    </row>
    <row r="126" ht="12.75">
      <c r="A126" s="119" t="s">
        <v>350</v>
      </c>
    </row>
    <row r="127" spans="1:7" ht="61.5" customHeight="1">
      <c r="A127" s="126" t="s">
        <v>205</v>
      </c>
      <c r="B127" s="395" t="s">
        <v>246</v>
      </c>
      <c r="C127" s="395"/>
      <c r="D127" s="395"/>
      <c r="E127" s="126" t="s">
        <v>260</v>
      </c>
      <c r="F127" s="126" t="s">
        <v>261</v>
      </c>
      <c r="G127" s="126" t="s">
        <v>266</v>
      </c>
    </row>
    <row r="128" spans="1:15" s="117" customFormat="1" ht="12.75">
      <c r="A128" s="128">
        <v>1</v>
      </c>
      <c r="B128" s="405">
        <v>2</v>
      </c>
      <c r="C128" s="405"/>
      <c r="D128" s="405"/>
      <c r="E128" s="128">
        <v>3</v>
      </c>
      <c r="F128" s="128">
        <v>4</v>
      </c>
      <c r="G128" s="128">
        <v>5</v>
      </c>
      <c r="K128" s="169"/>
      <c r="L128" s="169"/>
      <c r="M128" s="169"/>
      <c r="N128" s="169"/>
      <c r="O128" s="169"/>
    </row>
    <row r="129" spans="1:7" ht="27.75" customHeight="1">
      <c r="A129" s="184" t="s">
        <v>133</v>
      </c>
      <c r="B129" s="414" t="s">
        <v>348</v>
      </c>
      <c r="C129" s="415"/>
      <c r="D129" s="415"/>
      <c r="E129" s="208"/>
      <c r="F129" s="161"/>
      <c r="G129" s="142">
        <f>'ПФХД 2019'!E149</f>
        <v>0</v>
      </c>
    </row>
    <row r="130" spans="1:7" ht="12.75">
      <c r="A130" s="434" t="s">
        <v>219</v>
      </c>
      <c r="B130" s="434"/>
      <c r="C130" s="434"/>
      <c r="D130" s="434"/>
      <c r="E130" s="176"/>
      <c r="F130" s="156" t="s">
        <v>6</v>
      </c>
      <c r="G130" s="145">
        <f>G129</f>
        <v>0</v>
      </c>
    </row>
    <row r="131" ht="5.25" customHeight="1"/>
    <row r="132" spans="1:10" ht="21.75" customHeight="1">
      <c r="A132" s="393" t="s">
        <v>292</v>
      </c>
      <c r="B132" s="393"/>
      <c r="C132" s="393"/>
      <c r="D132" s="393"/>
      <c r="E132" s="393"/>
      <c r="F132" s="393"/>
      <c r="G132" s="393"/>
      <c r="H132" s="393"/>
      <c r="I132" s="393"/>
      <c r="J132" s="393"/>
    </row>
    <row r="134" spans="1:7" ht="12.75">
      <c r="A134" s="191" t="s">
        <v>200</v>
      </c>
      <c r="B134"/>
      <c r="C134" s="192"/>
      <c r="D134"/>
      <c r="E134"/>
      <c r="F134" s="193"/>
      <c r="G134"/>
    </row>
    <row r="135" spans="1:7" ht="12.75">
      <c r="A135" t="s">
        <v>202</v>
      </c>
      <c r="B135"/>
      <c r="C135"/>
      <c r="D135" s="191" t="s">
        <v>203</v>
      </c>
      <c r="E135"/>
      <c r="F135" s="193"/>
      <c r="G135"/>
    </row>
    <row r="136" spans="1:7" ht="38.25">
      <c r="A136" s="194" t="s">
        <v>205</v>
      </c>
      <c r="B136" s="423" t="s">
        <v>246</v>
      </c>
      <c r="C136" s="423"/>
      <c r="D136" s="423"/>
      <c r="E136" s="194" t="s">
        <v>276</v>
      </c>
      <c r="F136" s="194" t="s">
        <v>277</v>
      </c>
      <c r="G136" s="194" t="s">
        <v>293</v>
      </c>
    </row>
    <row r="137" spans="1:7" ht="12.75">
      <c r="A137" s="195">
        <v>1</v>
      </c>
      <c r="B137" s="424">
        <v>2</v>
      </c>
      <c r="C137" s="424"/>
      <c r="D137" s="424"/>
      <c r="E137" s="195">
        <v>3</v>
      </c>
      <c r="F137" s="195">
        <v>4</v>
      </c>
      <c r="G137" s="195">
        <v>5</v>
      </c>
    </row>
    <row r="138" spans="1:7" ht="12.75">
      <c r="A138" s="196" t="s">
        <v>133</v>
      </c>
      <c r="B138" s="419"/>
      <c r="C138" s="420"/>
      <c r="D138" s="420"/>
      <c r="E138" s="207"/>
      <c r="F138" s="206"/>
      <c r="G138" s="198"/>
    </row>
    <row r="139" spans="1:7" ht="12.75">
      <c r="A139" s="421" t="s">
        <v>219</v>
      </c>
      <c r="B139" s="421"/>
      <c r="C139" s="421"/>
      <c r="D139" s="421"/>
      <c r="E139" s="199"/>
      <c r="F139" s="200" t="s">
        <v>6</v>
      </c>
      <c r="G139" s="201">
        <f>G138</f>
        <v>0</v>
      </c>
    </row>
    <row r="141" spans="1:10" ht="12.75">
      <c r="A141" s="393" t="s">
        <v>294</v>
      </c>
      <c r="B141" s="393"/>
      <c r="C141" s="393"/>
      <c r="D141" s="393"/>
      <c r="E141" s="393"/>
      <c r="F141" s="393"/>
      <c r="G141" s="393"/>
      <c r="H141" s="393"/>
      <c r="I141" s="393"/>
      <c r="J141" s="393"/>
    </row>
    <row r="143" spans="1:7" ht="12.75">
      <c r="A143" s="191" t="s">
        <v>200</v>
      </c>
      <c r="B143"/>
      <c r="C143" s="192"/>
      <c r="D143"/>
      <c r="E143"/>
      <c r="F143" s="193"/>
      <c r="G143"/>
    </row>
    <row r="144" spans="1:7" ht="12.75">
      <c r="A144" t="s">
        <v>202</v>
      </c>
      <c r="B144"/>
      <c r="C144"/>
      <c r="D144" s="191" t="s">
        <v>203</v>
      </c>
      <c r="E144"/>
      <c r="F144" s="193"/>
      <c r="G144"/>
    </row>
    <row r="145" spans="1:7" ht="38.25">
      <c r="A145" s="194" t="s">
        <v>205</v>
      </c>
      <c r="B145" s="423" t="s">
        <v>246</v>
      </c>
      <c r="C145" s="423"/>
      <c r="D145" s="423"/>
      <c r="E145" s="194" t="s">
        <v>276</v>
      </c>
      <c r="F145" s="194" t="s">
        <v>277</v>
      </c>
      <c r="G145" s="194" t="s">
        <v>293</v>
      </c>
    </row>
    <row r="146" spans="1:7" ht="12.75">
      <c r="A146" s="195">
        <v>1</v>
      </c>
      <c r="B146" s="424">
        <v>2</v>
      </c>
      <c r="C146" s="424"/>
      <c r="D146" s="424"/>
      <c r="E146" s="195">
        <v>3</v>
      </c>
      <c r="F146" s="195">
        <v>4</v>
      </c>
      <c r="G146" s="195">
        <v>5</v>
      </c>
    </row>
    <row r="147" spans="1:7" ht="12.75">
      <c r="A147" s="196" t="s">
        <v>133</v>
      </c>
      <c r="B147" s="419"/>
      <c r="C147" s="420"/>
      <c r="D147" s="420"/>
      <c r="E147" s="207"/>
      <c r="F147" s="206"/>
      <c r="G147" s="198"/>
    </row>
    <row r="148" spans="1:7" ht="12.75">
      <c r="A148" s="421" t="s">
        <v>219</v>
      </c>
      <c r="B148" s="421"/>
      <c r="C148" s="421"/>
      <c r="D148" s="421"/>
      <c r="E148" s="199"/>
      <c r="F148" s="200" t="s">
        <v>6</v>
      </c>
      <c r="G148" s="201">
        <f>G147</f>
        <v>0</v>
      </c>
    </row>
    <row r="149" ht="6.75" customHeight="1" hidden="1"/>
    <row r="150" spans="1:10" ht="11.25" customHeight="1">
      <c r="A150" s="393" t="s">
        <v>285</v>
      </c>
      <c r="B150" s="393"/>
      <c r="C150" s="393"/>
      <c r="D150" s="393"/>
      <c r="E150" s="393"/>
      <c r="F150" s="393"/>
      <c r="G150" s="393"/>
      <c r="H150" s="393"/>
      <c r="I150" s="393"/>
      <c r="J150" s="393"/>
    </row>
    <row r="151" spans="1:10" ht="11.25" customHeight="1">
      <c r="A151" s="120"/>
      <c r="B151" s="120"/>
      <c r="C151" s="120"/>
      <c r="D151" s="120"/>
      <c r="E151" s="120"/>
      <c r="F151" s="120"/>
      <c r="G151" s="120"/>
      <c r="H151" s="120"/>
      <c r="I151" s="120"/>
      <c r="J151" s="120"/>
    </row>
    <row r="152" spans="1:3" ht="14.25">
      <c r="A152" s="170" t="s">
        <v>200</v>
      </c>
      <c r="C152" s="171">
        <v>244</v>
      </c>
    </row>
    <row r="153" spans="1:4" ht="14.25" customHeight="1">
      <c r="A153" s="131" t="s">
        <v>202</v>
      </c>
      <c r="D153" s="119" t="s">
        <v>203</v>
      </c>
    </row>
    <row r="154" ht="12.75">
      <c r="A154" s="119" t="s">
        <v>286</v>
      </c>
    </row>
    <row r="155" spans="1:8" ht="43.5" customHeight="1">
      <c r="A155" s="126" t="s">
        <v>205</v>
      </c>
      <c r="B155" s="386" t="s">
        <v>246</v>
      </c>
      <c r="C155" s="399"/>
      <c r="D155" s="387"/>
      <c r="E155" s="126" t="s">
        <v>247</v>
      </c>
      <c r="F155" s="126" t="s">
        <v>248</v>
      </c>
      <c r="G155" s="126" t="s">
        <v>249</v>
      </c>
      <c r="H155" s="151" t="s">
        <v>225</v>
      </c>
    </row>
    <row r="156" spans="1:8" ht="12.75">
      <c r="A156" s="128">
        <v>1</v>
      </c>
      <c r="B156" s="388">
        <v>2</v>
      </c>
      <c r="C156" s="400"/>
      <c r="D156" s="389"/>
      <c r="E156" s="128">
        <v>3</v>
      </c>
      <c r="F156" s="128">
        <v>4</v>
      </c>
      <c r="G156" s="128">
        <v>5</v>
      </c>
      <c r="H156" s="128">
        <v>6</v>
      </c>
    </row>
    <row r="157" spans="1:8" ht="12.75">
      <c r="A157" s="158" t="s">
        <v>133</v>
      </c>
      <c r="B157" s="373" t="s">
        <v>295</v>
      </c>
      <c r="C157" s="432"/>
      <c r="D157" s="433"/>
      <c r="E157" s="172"/>
      <c r="F157" s="161">
        <v>12</v>
      </c>
      <c r="G157" s="257">
        <f>H157/F157</f>
        <v>2916.6666666666665</v>
      </c>
      <c r="H157" s="142">
        <f>'ПФХД 2019'!E160</f>
        <v>35000</v>
      </c>
    </row>
    <row r="158" spans="1:8" ht="12.75">
      <c r="A158" s="376" t="s">
        <v>250</v>
      </c>
      <c r="B158" s="377"/>
      <c r="C158" s="377"/>
      <c r="D158" s="378"/>
      <c r="E158" s="156" t="s">
        <v>6</v>
      </c>
      <c r="F158" s="156" t="s">
        <v>6</v>
      </c>
      <c r="G158" s="156" t="s">
        <v>6</v>
      </c>
      <c r="H158" s="145">
        <f>SUM(H157:H157)</f>
        <v>35000</v>
      </c>
    </row>
    <row r="159" ht="11.25" customHeight="1"/>
    <row r="160" ht="13.5" customHeight="1">
      <c r="A160" s="119" t="s">
        <v>284</v>
      </c>
    </row>
    <row r="161" spans="1:9" ht="38.25">
      <c r="A161" s="126" t="s">
        <v>205</v>
      </c>
      <c r="B161" s="386" t="s">
        <v>246</v>
      </c>
      <c r="C161" s="399"/>
      <c r="D161" s="387"/>
      <c r="E161" s="126" t="s">
        <v>251</v>
      </c>
      <c r="F161" s="126" t="s">
        <v>252</v>
      </c>
      <c r="G161" s="126" t="s">
        <v>253</v>
      </c>
      <c r="I161" s="230"/>
    </row>
    <row r="162" spans="1:7" ht="12.75">
      <c r="A162" s="128">
        <v>1</v>
      </c>
      <c r="B162" s="388">
        <v>2</v>
      </c>
      <c r="C162" s="400"/>
      <c r="D162" s="389"/>
      <c r="E162" s="128">
        <v>3</v>
      </c>
      <c r="F162" s="128">
        <v>4</v>
      </c>
      <c r="G162" s="128">
        <v>5</v>
      </c>
    </row>
    <row r="163" spans="1:7" ht="21" customHeight="1">
      <c r="A163" s="158" t="s">
        <v>133</v>
      </c>
      <c r="B163" s="373" t="s">
        <v>254</v>
      </c>
      <c r="C163" s="374"/>
      <c r="D163" s="375"/>
      <c r="E163" s="161"/>
      <c r="F163" s="162"/>
      <c r="G163" s="142">
        <f>'ПФХД 2019'!E161</f>
        <v>0</v>
      </c>
    </row>
    <row r="164" spans="1:7" ht="14.25" customHeight="1">
      <c r="A164" s="376" t="s">
        <v>219</v>
      </c>
      <c r="B164" s="377"/>
      <c r="C164" s="377"/>
      <c r="D164" s="378"/>
      <c r="E164" s="156" t="s">
        <v>6</v>
      </c>
      <c r="F164" s="156" t="s">
        <v>6</v>
      </c>
      <c r="G164" s="145">
        <f>SUM(G163:G163)</f>
        <v>0</v>
      </c>
    </row>
    <row r="165" ht="7.5" customHeight="1"/>
    <row r="166" ht="12.75" customHeight="1">
      <c r="A166" s="119" t="s">
        <v>287</v>
      </c>
    </row>
    <row r="167" spans="1:8" ht="38.25">
      <c r="A167" s="126" t="s">
        <v>205</v>
      </c>
      <c r="B167" s="395" t="s">
        <v>16</v>
      </c>
      <c r="C167" s="395"/>
      <c r="D167" s="395"/>
      <c r="E167" s="126" t="s">
        <v>255</v>
      </c>
      <c r="F167" s="126" t="s">
        <v>256</v>
      </c>
      <c r="G167" s="126" t="s">
        <v>257</v>
      </c>
      <c r="H167" s="126" t="s">
        <v>258</v>
      </c>
    </row>
    <row r="168" spans="1:8" ht="12.75">
      <c r="A168" s="128">
        <v>1</v>
      </c>
      <c r="B168" s="405">
        <v>2</v>
      </c>
      <c r="C168" s="405"/>
      <c r="D168" s="405"/>
      <c r="E168" s="128">
        <v>4</v>
      </c>
      <c r="F168" s="128">
        <v>5</v>
      </c>
      <c r="G168" s="128">
        <v>6</v>
      </c>
      <c r="H168" s="128">
        <v>6</v>
      </c>
    </row>
    <row r="169" spans="1:11" ht="12.75">
      <c r="A169" s="161">
        <v>1</v>
      </c>
      <c r="B169" s="427" t="s">
        <v>296</v>
      </c>
      <c r="C169" s="430"/>
      <c r="D169" s="431"/>
      <c r="E169" s="232">
        <f>H169/F169</f>
        <v>171818.18181818182</v>
      </c>
      <c r="F169" s="213">
        <v>5.5</v>
      </c>
      <c r="G169" s="173"/>
      <c r="H169" s="174">
        <v>945000</v>
      </c>
      <c r="K169" s="190">
        <f>H169-L174</f>
        <v>945000</v>
      </c>
    </row>
    <row r="170" spans="1:8" ht="12.75">
      <c r="A170" s="161">
        <v>2</v>
      </c>
      <c r="B170" s="427" t="s">
        <v>297</v>
      </c>
      <c r="C170" s="428"/>
      <c r="D170" s="429"/>
      <c r="E170" s="232">
        <f>H170/F170</f>
        <v>657.8947368421053</v>
      </c>
      <c r="F170" s="213">
        <v>1520</v>
      </c>
      <c r="G170" s="173"/>
      <c r="H170" s="174">
        <v>1000000</v>
      </c>
    </row>
    <row r="171" spans="1:11" ht="12.75">
      <c r="A171" s="161">
        <v>3</v>
      </c>
      <c r="B171" s="427" t="s">
        <v>298</v>
      </c>
      <c r="C171" s="428"/>
      <c r="D171" s="429"/>
      <c r="E171" s="232">
        <f>H171/F171</f>
        <v>10213.152360925253</v>
      </c>
      <c r="F171" s="213">
        <v>16.7392</v>
      </c>
      <c r="G171" s="173"/>
      <c r="H171" s="174">
        <f>K172-H173</f>
        <v>170960</v>
      </c>
      <c r="K171" s="234">
        <v>390000</v>
      </c>
    </row>
    <row r="172" spans="1:11" ht="12.75">
      <c r="A172" s="161">
        <v>4</v>
      </c>
      <c r="B172" s="427" t="s">
        <v>299</v>
      </c>
      <c r="C172" s="428"/>
      <c r="D172" s="429"/>
      <c r="E172" s="232">
        <f>H172/F172</f>
        <v>10978.991596638656</v>
      </c>
      <c r="F172" s="213">
        <v>19.04</v>
      </c>
      <c r="G172" s="173"/>
      <c r="H172" s="174">
        <f>K173</f>
        <v>209040</v>
      </c>
      <c r="K172" s="235">
        <f>K171*0.464</f>
        <v>180960</v>
      </c>
    </row>
    <row r="173" spans="1:11" ht="12.75">
      <c r="A173" s="161">
        <v>5</v>
      </c>
      <c r="B173" s="427" t="s">
        <v>300</v>
      </c>
      <c r="C173" s="428"/>
      <c r="D173" s="429"/>
      <c r="E173" s="232">
        <v>59.9466</v>
      </c>
      <c r="F173" s="213">
        <v>427.16</v>
      </c>
      <c r="G173" s="173"/>
      <c r="H173" s="174">
        <v>10000</v>
      </c>
      <c r="K173" s="235">
        <f>K171-K172</f>
        <v>209040</v>
      </c>
    </row>
    <row r="174" spans="1:12" ht="12.75">
      <c r="A174" s="434" t="s">
        <v>219</v>
      </c>
      <c r="B174" s="434"/>
      <c r="C174" s="434"/>
      <c r="D174" s="434"/>
      <c r="E174" s="156" t="s">
        <v>6</v>
      </c>
      <c r="F174" s="156" t="s">
        <v>6</v>
      </c>
      <c r="G174" s="156" t="s">
        <v>6</v>
      </c>
      <c r="H174" s="145">
        <f>SUM(H169:H173)</f>
        <v>2335000</v>
      </c>
      <c r="K174" s="190">
        <f>'ПФХД 2019'!E162</f>
        <v>2335000</v>
      </c>
      <c r="L174" s="228">
        <f>H174-K174</f>
        <v>0</v>
      </c>
    </row>
    <row r="175" spans="1:8" ht="12.75">
      <c r="A175" s="177"/>
      <c r="B175" s="177"/>
      <c r="C175" s="177"/>
      <c r="D175" s="177"/>
      <c r="E175" s="181"/>
      <c r="F175" s="181"/>
      <c r="G175" s="181"/>
      <c r="H175" s="182"/>
    </row>
    <row r="176" spans="1:15" ht="12.75">
      <c r="A176" s="191" t="s">
        <v>288</v>
      </c>
      <c r="K176" s="227"/>
      <c r="L176" s="227"/>
      <c r="M176" s="227"/>
      <c r="N176" s="227"/>
      <c r="O176" s="227"/>
    </row>
    <row r="177" spans="1:15" ht="37.5" customHeight="1">
      <c r="A177" s="194" t="s">
        <v>205</v>
      </c>
      <c r="B177" s="423" t="s">
        <v>246</v>
      </c>
      <c r="C177" s="423"/>
      <c r="D177" s="423"/>
      <c r="E177" s="194" t="s">
        <v>263</v>
      </c>
      <c r="F177" s="214" t="s">
        <v>301</v>
      </c>
      <c r="G177" s="194" t="s">
        <v>302</v>
      </c>
      <c r="H177" s="216"/>
      <c r="I177" s="233"/>
      <c r="K177" s="227"/>
      <c r="L177" s="227"/>
      <c r="M177" s="227"/>
      <c r="N177" s="227"/>
      <c r="O177" s="227"/>
    </row>
    <row r="178" spans="1:15" ht="12.75">
      <c r="A178" s="195">
        <v>1</v>
      </c>
      <c r="B178" s="424">
        <v>2</v>
      </c>
      <c r="C178" s="424"/>
      <c r="D178" s="424"/>
      <c r="E178" s="195">
        <v>3</v>
      </c>
      <c r="F178" s="215">
        <v>4</v>
      </c>
      <c r="G178" s="195">
        <v>5</v>
      </c>
      <c r="H178" s="217"/>
      <c r="K178" s="227"/>
      <c r="L178" s="227"/>
      <c r="M178" s="227"/>
      <c r="N178" s="227"/>
      <c r="O178" s="227"/>
    </row>
    <row r="179" spans="1:15" ht="12.75">
      <c r="A179" s="196" t="s">
        <v>133</v>
      </c>
      <c r="B179" s="419" t="s">
        <v>303</v>
      </c>
      <c r="C179" s="420"/>
      <c r="D179" s="420"/>
      <c r="E179" s="207"/>
      <c r="F179" s="219"/>
      <c r="G179" s="198">
        <f>'ПФХД 2019'!E163</f>
        <v>0</v>
      </c>
      <c r="H179" s="218"/>
      <c r="K179" s="227"/>
      <c r="L179" s="227"/>
      <c r="M179" s="227"/>
      <c r="N179" s="227"/>
      <c r="O179" s="227"/>
    </row>
    <row r="180" spans="1:15" ht="12.75">
      <c r="A180" s="421" t="s">
        <v>219</v>
      </c>
      <c r="B180" s="421"/>
      <c r="C180" s="421"/>
      <c r="D180" s="421"/>
      <c r="E180" s="199"/>
      <c r="F180" s="220" t="s">
        <v>6</v>
      </c>
      <c r="G180" s="201">
        <f>G179</f>
        <v>0</v>
      </c>
      <c r="H180" s="205"/>
      <c r="K180" s="227"/>
      <c r="L180" s="227"/>
      <c r="M180" s="227"/>
      <c r="N180" s="227"/>
      <c r="O180" s="227"/>
    </row>
    <row r="182" ht="12.75">
      <c r="A182" s="119" t="s">
        <v>289</v>
      </c>
    </row>
    <row r="183" spans="1:7" ht="12.75">
      <c r="A183" t="s">
        <v>202</v>
      </c>
      <c r="B183"/>
      <c r="C183"/>
      <c r="D183" s="191" t="s">
        <v>203</v>
      </c>
      <c r="E183"/>
      <c r="F183" s="193"/>
      <c r="G183"/>
    </row>
    <row r="184" spans="1:9" ht="38.25" customHeight="1">
      <c r="A184" s="175" t="s">
        <v>205</v>
      </c>
      <c r="B184" s="407" t="s">
        <v>16</v>
      </c>
      <c r="C184" s="408"/>
      <c r="D184" s="408"/>
      <c r="E184" s="408"/>
      <c r="F184" s="408"/>
      <c r="G184" s="408"/>
      <c r="H184" s="409"/>
      <c r="I184" s="175" t="s">
        <v>259</v>
      </c>
    </row>
    <row r="185" spans="1:9" ht="12.75" customHeight="1">
      <c r="A185" s="128">
        <v>1</v>
      </c>
      <c r="B185" s="388">
        <v>2</v>
      </c>
      <c r="C185" s="400"/>
      <c r="D185" s="400"/>
      <c r="E185" s="400"/>
      <c r="F185" s="400"/>
      <c r="G185" s="400"/>
      <c r="H185" s="389"/>
      <c r="I185" s="128">
        <v>3</v>
      </c>
    </row>
    <row r="186" spans="1:9" ht="152.25" customHeight="1">
      <c r="A186" s="179">
        <v>1</v>
      </c>
      <c r="B186" s="379" t="s">
        <v>307</v>
      </c>
      <c r="C186" s="380"/>
      <c r="D186" s="380"/>
      <c r="E186" s="380"/>
      <c r="F186" s="380"/>
      <c r="G186" s="380"/>
      <c r="H186" s="381"/>
      <c r="I186" s="231">
        <f>'ПФХД 2019'!E164</f>
        <v>39000</v>
      </c>
    </row>
    <row r="187" spans="1:9" ht="12.75">
      <c r="A187" s="382" t="s">
        <v>219</v>
      </c>
      <c r="B187" s="383"/>
      <c r="C187" s="383"/>
      <c r="D187" s="383"/>
      <c r="E187" s="383"/>
      <c r="F187" s="383"/>
      <c r="G187" s="383"/>
      <c r="H187" s="384"/>
      <c r="I187" s="145">
        <f>SUM(I186:I186)</f>
        <v>39000</v>
      </c>
    </row>
    <row r="188" ht="7.5" customHeight="1"/>
    <row r="189" ht="16.5" customHeight="1">
      <c r="A189" s="119" t="s">
        <v>309</v>
      </c>
    </row>
    <row r="190" spans="1:7" ht="12" customHeight="1">
      <c r="A190" t="s">
        <v>202</v>
      </c>
      <c r="B190"/>
      <c r="C190"/>
      <c r="D190" s="191" t="s">
        <v>308</v>
      </c>
      <c r="E190"/>
      <c r="F190" s="193"/>
      <c r="G190"/>
    </row>
    <row r="191" spans="1:9" ht="38.25">
      <c r="A191" s="175" t="s">
        <v>205</v>
      </c>
      <c r="B191" s="407" t="s">
        <v>16</v>
      </c>
      <c r="C191" s="408"/>
      <c r="D191" s="408"/>
      <c r="E191" s="408"/>
      <c r="F191" s="408"/>
      <c r="G191" s="408"/>
      <c r="H191" s="409"/>
      <c r="I191" s="175" t="s">
        <v>259</v>
      </c>
    </row>
    <row r="192" spans="1:9" ht="11.25" customHeight="1">
      <c r="A192" s="128">
        <v>1</v>
      </c>
      <c r="B192" s="388">
        <v>2</v>
      </c>
      <c r="C192" s="400"/>
      <c r="D192" s="400"/>
      <c r="E192" s="400"/>
      <c r="F192" s="400"/>
      <c r="G192" s="400"/>
      <c r="H192" s="389"/>
      <c r="I192" s="128">
        <v>3</v>
      </c>
    </row>
    <row r="193" spans="1:9" ht="12.75" customHeight="1">
      <c r="A193" s="179">
        <v>1</v>
      </c>
      <c r="B193" s="379" t="s">
        <v>310</v>
      </c>
      <c r="C193" s="380"/>
      <c r="D193" s="380"/>
      <c r="E193" s="380"/>
      <c r="F193" s="380"/>
      <c r="G193" s="380"/>
      <c r="H193" s="381"/>
      <c r="I193" s="231">
        <f>'ПФХД 2019'!F164</f>
        <v>0</v>
      </c>
    </row>
    <row r="194" spans="1:15" s="117" customFormat="1" ht="12.75" customHeight="1">
      <c r="A194" s="382" t="s">
        <v>219</v>
      </c>
      <c r="B194" s="383"/>
      <c r="C194" s="383"/>
      <c r="D194" s="383"/>
      <c r="E194" s="383"/>
      <c r="F194" s="383"/>
      <c r="G194" s="383"/>
      <c r="H194" s="384"/>
      <c r="I194" s="145">
        <f>SUM(I193:I193)</f>
        <v>0</v>
      </c>
      <c r="K194" s="169"/>
      <c r="L194" s="169"/>
      <c r="M194" s="169"/>
      <c r="N194" s="169"/>
      <c r="O194" s="169"/>
    </row>
    <row r="195" spans="1:15" s="117" customFormat="1" ht="12.75" customHeight="1">
      <c r="A195" s="131"/>
      <c r="B195" s="131"/>
      <c r="C195" s="131"/>
      <c r="D195" s="131"/>
      <c r="E195" s="131"/>
      <c r="G195" s="131"/>
      <c r="H195" s="131"/>
      <c r="I195" s="131"/>
      <c r="K195" s="169"/>
      <c r="L195" s="169"/>
      <c r="M195" s="169"/>
      <c r="N195" s="169"/>
      <c r="O195" s="169"/>
    </row>
    <row r="196" spans="1:15" s="117" customFormat="1" ht="12.75" customHeight="1">
      <c r="A196" s="119" t="s">
        <v>312</v>
      </c>
      <c r="B196" s="131"/>
      <c r="C196" s="131"/>
      <c r="D196" s="131"/>
      <c r="E196" s="131"/>
      <c r="G196" s="131"/>
      <c r="H196" s="131"/>
      <c r="I196" s="131"/>
      <c r="K196" s="169"/>
      <c r="L196" s="169"/>
      <c r="M196" s="169"/>
      <c r="N196" s="169"/>
      <c r="O196" s="169"/>
    </row>
    <row r="197" spans="1:15" s="117" customFormat="1" ht="12.75" customHeight="1">
      <c r="A197" t="s">
        <v>202</v>
      </c>
      <c r="B197"/>
      <c r="C197"/>
      <c r="D197" s="191" t="s">
        <v>203</v>
      </c>
      <c r="E197"/>
      <c r="F197" s="193"/>
      <c r="G197"/>
      <c r="H197" s="131"/>
      <c r="I197" s="131"/>
      <c r="K197" s="169"/>
      <c r="L197" s="169"/>
      <c r="M197" s="169"/>
      <c r="N197" s="169"/>
      <c r="O197" s="169"/>
    </row>
    <row r="198" spans="1:15" s="117" customFormat="1" ht="12.75" customHeight="1">
      <c r="A198" s="175" t="s">
        <v>205</v>
      </c>
      <c r="B198" s="407" t="s">
        <v>16</v>
      </c>
      <c r="C198" s="408"/>
      <c r="D198" s="408"/>
      <c r="E198" s="408"/>
      <c r="F198" s="408"/>
      <c r="G198" s="408"/>
      <c r="H198" s="409"/>
      <c r="I198" s="175" t="s">
        <v>259</v>
      </c>
      <c r="K198" s="169"/>
      <c r="L198" s="169"/>
      <c r="M198" s="169"/>
      <c r="N198" s="169"/>
      <c r="O198" s="169"/>
    </row>
    <row r="199" spans="1:15" s="117" customFormat="1" ht="12.75" customHeight="1">
      <c r="A199" s="128">
        <v>1</v>
      </c>
      <c r="B199" s="388">
        <v>2</v>
      </c>
      <c r="C199" s="400"/>
      <c r="D199" s="400"/>
      <c r="E199" s="400"/>
      <c r="F199" s="400"/>
      <c r="G199" s="400"/>
      <c r="H199" s="389"/>
      <c r="I199" s="128">
        <v>3</v>
      </c>
      <c r="K199" s="169"/>
      <c r="L199" s="169"/>
      <c r="M199" s="169"/>
      <c r="N199" s="169"/>
      <c r="O199" s="169"/>
    </row>
    <row r="200" spans="1:15" s="117" customFormat="1" ht="78" customHeight="1">
      <c r="A200" s="179">
        <v>1</v>
      </c>
      <c r="B200" s="379" t="s">
        <v>351</v>
      </c>
      <c r="C200" s="380"/>
      <c r="D200" s="380"/>
      <c r="E200" s="380"/>
      <c r="F200" s="380"/>
      <c r="G200" s="380"/>
      <c r="H200" s="381"/>
      <c r="I200" s="231">
        <f>'ПФХД 2019'!E165</f>
        <v>168389.2</v>
      </c>
      <c r="K200" s="169"/>
      <c r="L200" s="169"/>
      <c r="M200" s="169"/>
      <c r="N200" s="169"/>
      <c r="O200" s="169"/>
    </row>
    <row r="201" spans="1:15" s="117" customFormat="1" ht="12.75" customHeight="1">
      <c r="A201" s="382" t="s">
        <v>219</v>
      </c>
      <c r="B201" s="383"/>
      <c r="C201" s="383"/>
      <c r="D201" s="383"/>
      <c r="E201" s="383"/>
      <c r="F201" s="383"/>
      <c r="G201" s="383"/>
      <c r="H201" s="384"/>
      <c r="I201" s="145">
        <f>SUM(I200:I200)</f>
        <v>168389.2</v>
      </c>
      <c r="K201" s="169"/>
      <c r="L201" s="169"/>
      <c r="M201" s="169"/>
      <c r="N201" s="169"/>
      <c r="O201" s="169"/>
    </row>
    <row r="202" spans="1:15" s="117" customFormat="1" ht="12.75" customHeight="1">
      <c r="A202" s="177"/>
      <c r="B202" s="177"/>
      <c r="C202" s="177"/>
      <c r="D202" s="177"/>
      <c r="E202" s="177"/>
      <c r="F202" s="177"/>
      <c r="G202" s="177"/>
      <c r="H202" s="177"/>
      <c r="I202" s="182"/>
      <c r="K202" s="169"/>
      <c r="L202" s="169"/>
      <c r="M202" s="169"/>
      <c r="N202" s="169"/>
      <c r="O202" s="169"/>
    </row>
    <row r="203" spans="1:15" s="117" customFormat="1" ht="12.75" customHeight="1">
      <c r="A203" s="125" t="s">
        <v>313</v>
      </c>
      <c r="B203" s="131"/>
      <c r="C203" s="131"/>
      <c r="D203" s="131"/>
      <c r="E203" s="131"/>
      <c r="F203" s="177"/>
      <c r="G203" s="177"/>
      <c r="H203" s="177"/>
      <c r="I203" s="182"/>
      <c r="K203" s="169"/>
      <c r="L203" s="169"/>
      <c r="M203" s="169"/>
      <c r="N203" s="169"/>
      <c r="O203" s="169"/>
    </row>
    <row r="204" spans="1:7" ht="15" customHeight="1">
      <c r="A204" t="s">
        <v>202</v>
      </c>
      <c r="B204"/>
      <c r="C204"/>
      <c r="D204" s="191" t="s">
        <v>308</v>
      </c>
      <c r="E204"/>
      <c r="F204" s="193"/>
      <c r="G204"/>
    </row>
    <row r="205" spans="1:9" ht="38.25">
      <c r="A205" s="175" t="s">
        <v>205</v>
      </c>
      <c r="B205" s="407" t="s">
        <v>16</v>
      </c>
      <c r="C205" s="408"/>
      <c r="D205" s="408"/>
      <c r="E205" s="408"/>
      <c r="F205" s="408"/>
      <c r="G205" s="408"/>
      <c r="H205" s="409"/>
      <c r="I205" s="175" t="s">
        <v>259</v>
      </c>
    </row>
    <row r="206" spans="1:9" ht="13.5" customHeight="1">
      <c r="A206" s="128">
        <v>1</v>
      </c>
      <c r="B206" s="388">
        <v>2</v>
      </c>
      <c r="C206" s="400"/>
      <c r="D206" s="400"/>
      <c r="E206" s="400"/>
      <c r="F206" s="400"/>
      <c r="G206" s="400"/>
      <c r="H206" s="389"/>
      <c r="I206" s="128">
        <v>3</v>
      </c>
    </row>
    <row r="207" spans="1:9" ht="39" customHeight="1">
      <c r="A207" s="179">
        <v>1</v>
      </c>
      <c r="B207" s="379" t="s">
        <v>311</v>
      </c>
      <c r="C207" s="380"/>
      <c r="D207" s="380"/>
      <c r="E207" s="380"/>
      <c r="F207" s="380"/>
      <c r="G207" s="380"/>
      <c r="H207" s="381"/>
      <c r="I207" s="231">
        <f>'ПФХД 2019'!F165</f>
        <v>405000</v>
      </c>
    </row>
    <row r="208" spans="1:9" ht="12.75">
      <c r="A208" s="382" t="s">
        <v>219</v>
      </c>
      <c r="B208" s="383"/>
      <c r="C208" s="383"/>
      <c r="D208" s="383"/>
      <c r="E208" s="383"/>
      <c r="F208" s="383"/>
      <c r="G208" s="383"/>
      <c r="H208" s="384"/>
      <c r="I208" s="145">
        <f>SUM(I207:I207)</f>
        <v>405000</v>
      </c>
    </row>
    <row r="211" spans="1:10" ht="12.75">
      <c r="A211" s="119" t="s">
        <v>200</v>
      </c>
      <c r="C211" s="124" t="s">
        <v>352</v>
      </c>
      <c r="J211" s="240"/>
    </row>
    <row r="212" spans="1:4" ht="12.75">
      <c r="A212" s="131" t="s">
        <v>202</v>
      </c>
      <c r="D212" s="119" t="s">
        <v>308</v>
      </c>
    </row>
    <row r="213" ht="12.75">
      <c r="A213" s="119" t="s">
        <v>290</v>
      </c>
    </row>
    <row r="214" spans="1:7" ht="25.5">
      <c r="A214" s="175" t="s">
        <v>205</v>
      </c>
      <c r="B214" s="407" t="s">
        <v>246</v>
      </c>
      <c r="C214" s="408"/>
      <c r="D214" s="408"/>
      <c r="E214" s="409"/>
      <c r="F214" s="175" t="s">
        <v>263</v>
      </c>
      <c r="G214" s="175" t="s">
        <v>282</v>
      </c>
    </row>
    <row r="215" spans="1:7" ht="12.75">
      <c r="A215" s="128">
        <v>1</v>
      </c>
      <c r="B215" s="388">
        <v>2</v>
      </c>
      <c r="C215" s="400"/>
      <c r="D215" s="400"/>
      <c r="E215" s="389"/>
      <c r="F215" s="128">
        <v>3</v>
      </c>
      <c r="G215" s="128">
        <v>4</v>
      </c>
    </row>
    <row r="216" spans="1:7" ht="12.75">
      <c r="A216" s="128">
        <v>1</v>
      </c>
      <c r="B216" s="411" t="s">
        <v>353</v>
      </c>
      <c r="C216" s="412"/>
      <c r="D216" s="412"/>
      <c r="E216" s="413"/>
      <c r="F216" s="128"/>
      <c r="G216" s="242">
        <f>'ПФХД 2019'!F166</f>
        <v>0</v>
      </c>
    </row>
    <row r="217" spans="1:7" ht="12.75">
      <c r="A217" s="382" t="s">
        <v>219</v>
      </c>
      <c r="B217" s="383"/>
      <c r="C217" s="383"/>
      <c r="D217" s="383"/>
      <c r="E217" s="384"/>
      <c r="F217" s="156" t="s">
        <v>6</v>
      </c>
      <c r="G217" s="145">
        <f>SUM(G216:G216)</f>
        <v>0</v>
      </c>
    </row>
    <row r="219" spans="1:9" ht="12.75">
      <c r="A219" s="240" t="s">
        <v>306</v>
      </c>
      <c r="B219" s="240"/>
      <c r="C219" s="240"/>
      <c r="D219" s="240"/>
      <c r="E219" s="240"/>
      <c r="F219" s="240"/>
      <c r="G219" s="240"/>
      <c r="H219" s="240"/>
      <c r="I219" s="240"/>
    </row>
    <row r="220" ht="14.25" customHeight="1">
      <c r="A220" s="119" t="s">
        <v>291</v>
      </c>
    </row>
    <row r="221" spans="1:8" ht="25.5">
      <c r="A221" s="178" t="s">
        <v>205</v>
      </c>
      <c r="B221" s="386" t="s">
        <v>246</v>
      </c>
      <c r="C221" s="399"/>
      <c r="D221" s="399"/>
      <c r="E221" s="399"/>
      <c r="F221" s="399"/>
      <c r="G221" s="387"/>
      <c r="H221" s="178" t="s">
        <v>314</v>
      </c>
    </row>
    <row r="222" spans="1:8" ht="12.75">
      <c r="A222" s="128">
        <v>1</v>
      </c>
      <c r="B222" s="388">
        <v>2</v>
      </c>
      <c r="C222" s="400"/>
      <c r="D222" s="400"/>
      <c r="E222" s="400"/>
      <c r="F222" s="400"/>
      <c r="G222" s="389"/>
      <c r="H222" s="128">
        <v>3</v>
      </c>
    </row>
    <row r="223" spans="1:8" ht="128.25" customHeight="1">
      <c r="A223" s="221">
        <v>1</v>
      </c>
      <c r="B223" s="416" t="s">
        <v>315</v>
      </c>
      <c r="C223" s="417"/>
      <c r="D223" s="417"/>
      <c r="E223" s="417"/>
      <c r="F223" s="417"/>
      <c r="G223" s="418"/>
      <c r="H223" s="231">
        <f>'ПФХД 2019'!F168</f>
        <v>372000</v>
      </c>
    </row>
    <row r="224" spans="1:15" s="117" customFormat="1" ht="12.75">
      <c r="A224" s="382" t="s">
        <v>219</v>
      </c>
      <c r="B224" s="383"/>
      <c r="C224" s="383"/>
      <c r="D224" s="383"/>
      <c r="E224" s="383"/>
      <c r="F224" s="383"/>
      <c r="G224" s="384"/>
      <c r="H224" s="145">
        <f>SUM(H223:H223)</f>
        <v>372000</v>
      </c>
      <c r="I224" s="131"/>
      <c r="K224" s="190"/>
      <c r="L224" s="190"/>
      <c r="M224" s="169"/>
      <c r="N224" s="169"/>
      <c r="O224" s="169"/>
    </row>
    <row r="225" spans="1:15" s="117" customFormat="1" ht="12.75">
      <c r="A225" s="131"/>
      <c r="B225" s="131"/>
      <c r="C225" s="131"/>
      <c r="D225" s="131"/>
      <c r="E225" s="131"/>
      <c r="G225" s="131"/>
      <c r="H225" s="131"/>
      <c r="I225" s="131"/>
      <c r="K225" s="169"/>
      <c r="L225" s="169"/>
      <c r="M225" s="169"/>
      <c r="N225" s="169"/>
      <c r="O225" s="169"/>
    </row>
    <row r="226" spans="1:15" s="117" customFormat="1" ht="12.75">
      <c r="A226" s="119" t="s">
        <v>357</v>
      </c>
      <c r="B226" s="131"/>
      <c r="C226" s="131"/>
      <c r="D226" s="131"/>
      <c r="E226" s="131"/>
      <c r="G226" s="131"/>
      <c r="H226" s="131"/>
      <c r="I226" s="131"/>
      <c r="K226" s="169"/>
      <c r="L226" s="169"/>
      <c r="M226" s="169"/>
      <c r="N226" s="169"/>
      <c r="O226" s="169"/>
    </row>
    <row r="227" spans="1:15" s="117" customFormat="1" ht="12.75">
      <c r="A227" t="s">
        <v>202</v>
      </c>
      <c r="B227"/>
      <c r="C227"/>
      <c r="D227" s="191" t="s">
        <v>203</v>
      </c>
      <c r="E227"/>
      <c r="F227" s="193"/>
      <c r="G227"/>
      <c r="H227" s="131"/>
      <c r="I227" s="131"/>
      <c r="K227" s="169"/>
      <c r="L227" s="169"/>
      <c r="M227" s="169"/>
      <c r="N227" s="169"/>
      <c r="O227" s="169"/>
    </row>
    <row r="228" spans="1:15" s="119" customFormat="1" ht="22.5" customHeight="1">
      <c r="A228" s="178" t="s">
        <v>205</v>
      </c>
      <c r="B228" s="386" t="s">
        <v>246</v>
      </c>
      <c r="C228" s="399"/>
      <c r="D228" s="399"/>
      <c r="E228" s="399"/>
      <c r="F228" s="399"/>
      <c r="G228" s="387"/>
      <c r="H228" s="178" t="s">
        <v>314</v>
      </c>
      <c r="I228" s="131"/>
      <c r="K228" s="224"/>
      <c r="L228" s="224"/>
      <c r="M228" s="224"/>
      <c r="N228" s="224"/>
      <c r="O228" s="224"/>
    </row>
    <row r="229" spans="1:15" s="119" customFormat="1" ht="13.5" customHeight="1">
      <c r="A229" s="128">
        <v>1</v>
      </c>
      <c r="B229" s="388">
        <v>2</v>
      </c>
      <c r="C229" s="400"/>
      <c r="D229" s="400"/>
      <c r="E229" s="400"/>
      <c r="F229" s="400"/>
      <c r="G229" s="389"/>
      <c r="H229" s="128">
        <v>3</v>
      </c>
      <c r="I229" s="117"/>
      <c r="K229" s="224"/>
      <c r="L229" s="224"/>
      <c r="M229" s="224"/>
      <c r="N229" s="224"/>
      <c r="O229" s="224"/>
    </row>
    <row r="230" spans="1:15" s="119" customFormat="1" ht="105" customHeight="1">
      <c r="A230" s="221">
        <v>1</v>
      </c>
      <c r="B230" s="416" t="s">
        <v>316</v>
      </c>
      <c r="C230" s="417"/>
      <c r="D230" s="417"/>
      <c r="E230" s="417"/>
      <c r="F230" s="417"/>
      <c r="G230" s="418"/>
      <c r="H230" s="231">
        <f>'ПФХД 2019'!E170</f>
        <v>81455.4</v>
      </c>
      <c r="I230" s="117"/>
      <c r="K230" s="224"/>
      <c r="L230" s="224"/>
      <c r="M230" s="224"/>
      <c r="N230" s="224"/>
      <c r="O230" s="224"/>
    </row>
    <row r="231" spans="1:12" ht="12.75">
      <c r="A231" s="382" t="s">
        <v>219</v>
      </c>
      <c r="B231" s="383"/>
      <c r="C231" s="383"/>
      <c r="D231" s="383"/>
      <c r="E231" s="383"/>
      <c r="F231" s="383"/>
      <c r="G231" s="384"/>
      <c r="H231" s="145">
        <f>SUM(H230:H230)</f>
        <v>81455.4</v>
      </c>
      <c r="I231" s="119"/>
      <c r="K231" s="224"/>
      <c r="L231" s="224"/>
    </row>
    <row r="232" spans="1:9" ht="12.75">
      <c r="A232" s="180"/>
      <c r="B232" s="180"/>
      <c r="C232" s="180"/>
      <c r="D232" s="180"/>
      <c r="E232" s="180"/>
      <c r="F232" s="181"/>
      <c r="G232" s="181"/>
      <c r="H232" s="182"/>
      <c r="I232" s="183"/>
    </row>
    <row r="233" spans="1:9" ht="12.75">
      <c r="A233" s="119" t="s">
        <v>358</v>
      </c>
      <c r="I233" s="183"/>
    </row>
    <row r="234" spans="1:9" ht="12.75">
      <c r="A234" t="s">
        <v>202</v>
      </c>
      <c r="B234"/>
      <c r="C234"/>
      <c r="D234" s="191" t="s">
        <v>308</v>
      </c>
      <c r="E234"/>
      <c r="F234" s="193"/>
      <c r="G234"/>
      <c r="I234" s="183"/>
    </row>
    <row r="235" spans="1:9" ht="25.5">
      <c r="A235" s="178" t="s">
        <v>205</v>
      </c>
      <c r="B235" s="386" t="s">
        <v>246</v>
      </c>
      <c r="C235" s="399"/>
      <c r="D235" s="399"/>
      <c r="E235" s="399"/>
      <c r="F235" s="399"/>
      <c r="G235" s="387"/>
      <c r="H235" s="178" t="s">
        <v>314</v>
      </c>
      <c r="I235" s="183"/>
    </row>
    <row r="236" spans="1:9" ht="12.75">
      <c r="A236" s="128">
        <v>1</v>
      </c>
      <c r="B236" s="388">
        <v>2</v>
      </c>
      <c r="C236" s="400"/>
      <c r="D236" s="400"/>
      <c r="E236" s="400"/>
      <c r="F236" s="400"/>
      <c r="G236" s="389"/>
      <c r="H236" s="128">
        <v>3</v>
      </c>
      <c r="I236" s="241"/>
    </row>
    <row r="237" spans="1:9" ht="27" customHeight="1">
      <c r="A237" s="221">
        <v>1</v>
      </c>
      <c r="B237" s="416" t="s">
        <v>317</v>
      </c>
      <c r="C237" s="417"/>
      <c r="D237" s="417"/>
      <c r="E237" s="417"/>
      <c r="F237" s="417"/>
      <c r="G237" s="418"/>
      <c r="H237" s="242">
        <f>'ПФХД 2019'!F170</f>
        <v>0</v>
      </c>
      <c r="I237" s="241"/>
    </row>
    <row r="238" spans="1:8" ht="12.75">
      <c r="A238" s="382" t="s">
        <v>219</v>
      </c>
      <c r="B238" s="383"/>
      <c r="C238" s="383"/>
      <c r="D238" s="383"/>
      <c r="E238" s="383"/>
      <c r="F238" s="383"/>
      <c r="G238" s="384"/>
      <c r="H238" s="145">
        <f>SUM(H237:H237)</f>
        <v>0</v>
      </c>
    </row>
    <row r="239" spans="1:8" ht="12.75">
      <c r="A239" s="180"/>
      <c r="B239" s="180"/>
      <c r="C239" s="180"/>
      <c r="D239" s="180"/>
      <c r="E239" s="180"/>
      <c r="F239" s="181"/>
      <c r="G239" s="181"/>
      <c r="H239" s="182"/>
    </row>
    <row r="240" spans="1:10" ht="12.75">
      <c r="A240" s="119" t="s">
        <v>200</v>
      </c>
      <c r="C240" s="124" t="s">
        <v>355</v>
      </c>
      <c r="J240" s="240"/>
    </row>
    <row r="241" spans="1:4" ht="12.75">
      <c r="A241" s="131" t="s">
        <v>202</v>
      </c>
      <c r="D241" s="119" t="s">
        <v>304</v>
      </c>
    </row>
    <row r="242" ht="12.75">
      <c r="A242" s="119" t="s">
        <v>290</v>
      </c>
    </row>
    <row r="243" spans="1:7" ht="25.5">
      <c r="A243" s="175" t="s">
        <v>205</v>
      </c>
      <c r="B243" s="407" t="s">
        <v>246</v>
      </c>
      <c r="C243" s="408"/>
      <c r="D243" s="408"/>
      <c r="E243" s="409"/>
      <c r="F243" s="175" t="s">
        <v>263</v>
      </c>
      <c r="G243" s="175" t="s">
        <v>282</v>
      </c>
    </row>
    <row r="244" spans="1:7" ht="12.75">
      <c r="A244" s="128">
        <v>1</v>
      </c>
      <c r="B244" s="388">
        <v>2</v>
      </c>
      <c r="C244" s="400"/>
      <c r="D244" s="400"/>
      <c r="E244" s="389"/>
      <c r="F244" s="128">
        <v>3</v>
      </c>
      <c r="G244" s="128">
        <v>4</v>
      </c>
    </row>
    <row r="245" spans="1:7" ht="12.75">
      <c r="A245" s="128">
        <v>1</v>
      </c>
      <c r="B245" s="411" t="s">
        <v>356</v>
      </c>
      <c r="C245" s="412"/>
      <c r="D245" s="412"/>
      <c r="E245" s="413"/>
      <c r="F245" s="128"/>
      <c r="G245" s="242">
        <f>'ПФХД 2019'!E171</f>
        <v>19955.4</v>
      </c>
    </row>
    <row r="246" spans="1:7" ht="12.75">
      <c r="A246" s="382" t="s">
        <v>219</v>
      </c>
      <c r="B246" s="383"/>
      <c r="C246" s="383"/>
      <c r="D246" s="383"/>
      <c r="E246" s="384"/>
      <c r="F246" s="156" t="s">
        <v>6</v>
      </c>
      <c r="G246" s="145">
        <f>SUM(G245:G245)</f>
        <v>19955.4</v>
      </c>
    </row>
    <row r="247" spans="1:8" ht="12.75">
      <c r="A247" s="180"/>
      <c r="B247" s="180"/>
      <c r="C247" s="180"/>
      <c r="D247" s="180"/>
      <c r="E247" s="180"/>
      <c r="F247" s="181"/>
      <c r="G247" s="181"/>
      <c r="H247" s="182"/>
    </row>
    <row r="248" spans="1:8" ht="12.75">
      <c r="A248" s="180"/>
      <c r="B248" s="180"/>
      <c r="C248" s="425" t="s">
        <v>269</v>
      </c>
      <c r="D248" s="425"/>
      <c r="E248" s="425"/>
      <c r="F248" s="426"/>
      <c r="G248" s="426"/>
      <c r="H248" s="187" t="s">
        <v>270</v>
      </c>
    </row>
    <row r="249" spans="1:8" ht="12.75">
      <c r="A249" s="180"/>
      <c r="B249" s="180"/>
      <c r="C249" s="180"/>
      <c r="D249" s="180"/>
      <c r="E249" s="180"/>
      <c r="F249" s="422" t="s">
        <v>271</v>
      </c>
      <c r="G249" s="422"/>
      <c r="H249" s="189" t="s">
        <v>272</v>
      </c>
    </row>
    <row r="250" spans="1:8" ht="12.75">
      <c r="A250" s="180"/>
      <c r="B250" s="180"/>
      <c r="C250" s="180"/>
      <c r="D250" s="180"/>
      <c r="E250" s="180"/>
      <c r="F250" s="188"/>
      <c r="G250" s="188"/>
      <c r="H250" s="189"/>
    </row>
    <row r="251" spans="1:11" ht="12.75">
      <c r="A251" s="149"/>
      <c r="B251" s="149"/>
      <c r="C251" s="149"/>
      <c r="D251" s="149"/>
      <c r="E251" s="149"/>
      <c r="J251" s="190">
        <f>J21+G38+G60+G77+G88+G96+G106+G114+G122+G139+G148+H158+G164+H174+G180+I187+I201+I208+G217+H224+H231+I194+H238+G29+G246+G130+I53+G46</f>
        <v>34299850</v>
      </c>
      <c r="K251" s="190">
        <f>'ПФХД 2019'!E123+'ПФХД 2019'!F123</f>
        <v>34299850</v>
      </c>
    </row>
    <row r="252" ht="12.75">
      <c r="K252" s="190">
        <f>K251-J251</f>
        <v>0</v>
      </c>
    </row>
  </sheetData>
  <sheetProtection/>
  <mergeCells count="155">
    <mergeCell ref="B245:E245"/>
    <mergeCell ref="A246:E246"/>
    <mergeCell ref="C248:E248"/>
    <mergeCell ref="F248:G248"/>
    <mergeCell ref="F249:G249"/>
    <mergeCell ref="B235:G235"/>
    <mergeCell ref="B236:G236"/>
    <mergeCell ref="B237:G237"/>
    <mergeCell ref="A238:G238"/>
    <mergeCell ref="B243:E243"/>
    <mergeCell ref="B244:E244"/>
    <mergeCell ref="B223:G223"/>
    <mergeCell ref="A224:G224"/>
    <mergeCell ref="B228:G228"/>
    <mergeCell ref="B229:G229"/>
    <mergeCell ref="B230:G230"/>
    <mergeCell ref="A231:G231"/>
    <mergeCell ref="B214:E214"/>
    <mergeCell ref="B215:E215"/>
    <mergeCell ref="B216:E216"/>
    <mergeCell ref="A217:E217"/>
    <mergeCell ref="B221:G221"/>
    <mergeCell ref="B222:G222"/>
    <mergeCell ref="B200:H200"/>
    <mergeCell ref="A201:H201"/>
    <mergeCell ref="B205:H205"/>
    <mergeCell ref="B206:H206"/>
    <mergeCell ref="B207:H207"/>
    <mergeCell ref="A208:H208"/>
    <mergeCell ref="B191:H191"/>
    <mergeCell ref="B192:H192"/>
    <mergeCell ref="B193:H193"/>
    <mergeCell ref="A194:H194"/>
    <mergeCell ref="B198:H198"/>
    <mergeCell ref="B199:H199"/>
    <mergeCell ref="B179:D179"/>
    <mergeCell ref="A180:D180"/>
    <mergeCell ref="B184:H184"/>
    <mergeCell ref="B185:H185"/>
    <mergeCell ref="B186:H186"/>
    <mergeCell ref="A187:H187"/>
    <mergeCell ref="B171:D171"/>
    <mergeCell ref="B172:D172"/>
    <mergeCell ref="B173:D173"/>
    <mergeCell ref="A174:D174"/>
    <mergeCell ref="B177:D177"/>
    <mergeCell ref="B178:D178"/>
    <mergeCell ref="B163:D163"/>
    <mergeCell ref="A164:D164"/>
    <mergeCell ref="B167:D167"/>
    <mergeCell ref="B168:D168"/>
    <mergeCell ref="B169:D169"/>
    <mergeCell ref="B170:D170"/>
    <mergeCell ref="B155:D155"/>
    <mergeCell ref="B156:D156"/>
    <mergeCell ref="B157:D157"/>
    <mergeCell ref="A158:D158"/>
    <mergeCell ref="B161:D161"/>
    <mergeCell ref="B162:D162"/>
    <mergeCell ref="A141:J141"/>
    <mergeCell ref="B145:D145"/>
    <mergeCell ref="B146:D146"/>
    <mergeCell ref="B147:D147"/>
    <mergeCell ref="A148:D148"/>
    <mergeCell ref="A150:J150"/>
    <mergeCell ref="A130:D130"/>
    <mergeCell ref="A132:J132"/>
    <mergeCell ref="B136:D136"/>
    <mergeCell ref="B137:D137"/>
    <mergeCell ref="B138:D138"/>
    <mergeCell ref="A139:D139"/>
    <mergeCell ref="B120:E120"/>
    <mergeCell ref="B121:E121"/>
    <mergeCell ref="A122:E122"/>
    <mergeCell ref="B127:D127"/>
    <mergeCell ref="B128:D128"/>
    <mergeCell ref="B129:D129"/>
    <mergeCell ref="A106:D106"/>
    <mergeCell ref="B111:E111"/>
    <mergeCell ref="B112:E112"/>
    <mergeCell ref="B113:E113"/>
    <mergeCell ref="A114:E114"/>
    <mergeCell ref="B119:E119"/>
    <mergeCell ref="A96:D96"/>
    <mergeCell ref="A97:J97"/>
    <mergeCell ref="A99:J99"/>
    <mergeCell ref="B103:D103"/>
    <mergeCell ref="B104:D104"/>
    <mergeCell ref="B105:D105"/>
    <mergeCell ref="B86:D86"/>
    <mergeCell ref="B87:D87"/>
    <mergeCell ref="A88:D88"/>
    <mergeCell ref="B93:D93"/>
    <mergeCell ref="B94:D94"/>
    <mergeCell ref="B95:D95"/>
    <mergeCell ref="B74:E74"/>
    <mergeCell ref="B75:E75"/>
    <mergeCell ref="B76:E76"/>
    <mergeCell ref="B77:E77"/>
    <mergeCell ref="A80:J80"/>
    <mergeCell ref="B85:D85"/>
    <mergeCell ref="B68:E68"/>
    <mergeCell ref="B69:E69"/>
    <mergeCell ref="B70:E70"/>
    <mergeCell ref="B71:E71"/>
    <mergeCell ref="B72:E72"/>
    <mergeCell ref="B73:E73"/>
    <mergeCell ref="B60:C60"/>
    <mergeCell ref="C61:G61"/>
    <mergeCell ref="A63:C63"/>
    <mergeCell ref="A64:G64"/>
    <mergeCell ref="B66:E66"/>
    <mergeCell ref="B67:E67"/>
    <mergeCell ref="B52:H52"/>
    <mergeCell ref="A53:H53"/>
    <mergeCell ref="C54:F54"/>
    <mergeCell ref="B57:C57"/>
    <mergeCell ref="B58:C58"/>
    <mergeCell ref="B59:C59"/>
    <mergeCell ref="B44:D44"/>
    <mergeCell ref="B45:D45"/>
    <mergeCell ref="A46:D46"/>
    <mergeCell ref="C48:F48"/>
    <mergeCell ref="B50:H50"/>
    <mergeCell ref="B51:H51"/>
    <mergeCell ref="B35:C35"/>
    <mergeCell ref="B36:C36"/>
    <mergeCell ref="B37:C37"/>
    <mergeCell ref="B38:C38"/>
    <mergeCell ref="C41:F41"/>
    <mergeCell ref="B43:D43"/>
    <mergeCell ref="B27:C27"/>
    <mergeCell ref="B28:C28"/>
    <mergeCell ref="B29:C29"/>
    <mergeCell ref="A30:J30"/>
    <mergeCell ref="C32:F32"/>
    <mergeCell ref="A33:H33"/>
    <mergeCell ref="I13:I15"/>
    <mergeCell ref="J13:J15"/>
    <mergeCell ref="D14:D15"/>
    <mergeCell ref="E14:G14"/>
    <mergeCell ref="C23:F23"/>
    <mergeCell ref="B26:C26"/>
    <mergeCell ref="A9:C9"/>
    <mergeCell ref="A13:A15"/>
    <mergeCell ref="B13:B15"/>
    <mergeCell ref="C13:C15"/>
    <mergeCell ref="D13:G13"/>
    <mergeCell ref="H13:H15"/>
    <mergeCell ref="A1:J1"/>
    <mergeCell ref="A3:J3"/>
    <mergeCell ref="A4:J4"/>
    <mergeCell ref="A6:J6"/>
    <mergeCell ref="A8:B8"/>
    <mergeCell ref="C8:H8"/>
  </mergeCells>
  <printOptions/>
  <pageMargins left="0.7874015748031497" right="0.11811023622047245" top="0" bottom="0" header="0" footer="0"/>
  <pageSetup fitToHeight="3" horizontalDpi="600" verticalDpi="600" orientation="portrait" paperSize="9" scale="60" r:id="rId1"/>
  <rowBreaks count="3" manualBreakCount="3">
    <brk id="78" max="9" man="1"/>
    <brk id="148" max="9" man="1"/>
    <brk id="210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O234"/>
  <sheetViews>
    <sheetView view="pageBreakPreview" zoomScale="85" zoomScaleSheetLayoutView="85" zoomScalePageLayoutView="0" workbookViewId="0" topLeftCell="A1">
      <selection activeCell="C17" sqref="C17:C20"/>
    </sheetView>
  </sheetViews>
  <sheetFormatPr defaultColWidth="9.140625" defaultRowHeight="12.75"/>
  <cols>
    <col min="1" max="1" width="6.57421875" style="131" customWidth="1"/>
    <col min="2" max="2" width="20.28125" style="131" customWidth="1"/>
    <col min="3" max="3" width="16.28125" style="131" customWidth="1"/>
    <col min="4" max="4" width="17.140625" style="131" customWidth="1"/>
    <col min="5" max="5" width="14.8515625" style="131" customWidth="1"/>
    <col min="6" max="6" width="17.00390625" style="117" customWidth="1"/>
    <col min="7" max="7" width="15.00390625" style="131" customWidth="1"/>
    <col min="8" max="8" width="14.57421875" style="131" customWidth="1"/>
    <col min="9" max="9" width="14.8515625" style="131" customWidth="1"/>
    <col min="10" max="10" width="15.28125" style="131" customWidth="1"/>
    <col min="11" max="11" width="14.140625" style="190" customWidth="1"/>
    <col min="12" max="12" width="15.28125" style="190" customWidth="1"/>
    <col min="13" max="13" width="11.7109375" style="190" bestFit="1" customWidth="1"/>
    <col min="14" max="15" width="9.140625" style="190" customWidth="1"/>
    <col min="16" max="16384" width="9.140625" style="131" customWidth="1"/>
  </cols>
  <sheetData>
    <row r="1" spans="1:10" ht="15">
      <c r="A1" s="391" t="s">
        <v>198</v>
      </c>
      <c r="B1" s="391"/>
      <c r="C1" s="391"/>
      <c r="D1" s="391"/>
      <c r="E1" s="391"/>
      <c r="F1" s="391"/>
      <c r="G1" s="391"/>
      <c r="H1" s="391"/>
      <c r="I1" s="391"/>
      <c r="J1" s="391"/>
    </row>
    <row r="2" spans="1:10" ht="15">
      <c r="A2" s="118"/>
      <c r="B2" s="118"/>
      <c r="C2" s="118"/>
      <c r="D2" s="118"/>
      <c r="E2" s="118"/>
      <c r="F2" s="116"/>
      <c r="G2" s="118"/>
      <c r="H2" s="118"/>
      <c r="I2" s="118"/>
      <c r="J2" s="118"/>
    </row>
    <row r="3" spans="1:10" ht="17.25" customHeight="1">
      <c r="A3" s="392" t="s">
        <v>367</v>
      </c>
      <c r="B3" s="392"/>
      <c r="C3" s="392"/>
      <c r="D3" s="392"/>
      <c r="E3" s="392"/>
      <c r="F3" s="392"/>
      <c r="G3" s="392"/>
      <c r="H3" s="392"/>
      <c r="I3" s="392"/>
      <c r="J3" s="392"/>
    </row>
    <row r="4" spans="1:10" ht="15">
      <c r="A4" s="391" t="s">
        <v>319</v>
      </c>
      <c r="B4" s="391"/>
      <c r="C4" s="391"/>
      <c r="D4" s="391"/>
      <c r="E4" s="391"/>
      <c r="F4" s="391"/>
      <c r="G4" s="391"/>
      <c r="H4" s="391"/>
      <c r="I4" s="391"/>
      <c r="J4" s="391"/>
    </row>
    <row r="5" spans="1:10" ht="9.75" customHeight="1">
      <c r="A5" s="119"/>
      <c r="B5" s="119"/>
      <c r="C5" s="119"/>
      <c r="D5" s="119"/>
      <c r="E5" s="119"/>
      <c r="F5" s="120"/>
      <c r="G5" s="119"/>
      <c r="H5" s="119"/>
      <c r="I5" s="119"/>
      <c r="J5" s="119"/>
    </row>
    <row r="6" spans="1:10" ht="12.75">
      <c r="A6" s="393" t="s">
        <v>199</v>
      </c>
      <c r="B6" s="393"/>
      <c r="C6" s="393"/>
      <c r="D6" s="393"/>
      <c r="E6" s="393"/>
      <c r="F6" s="393"/>
      <c r="G6" s="393"/>
      <c r="H6" s="393"/>
      <c r="I6" s="393"/>
      <c r="J6" s="393"/>
    </row>
    <row r="7" spans="1:10" ht="12.75">
      <c r="A7" s="119"/>
      <c r="B7" s="119"/>
      <c r="C7" s="119"/>
      <c r="D7" s="119"/>
      <c r="E7" s="119"/>
      <c r="F7" s="120"/>
      <c r="G7" s="119"/>
      <c r="H7" s="119"/>
      <c r="I7" s="119"/>
      <c r="J7" s="119"/>
    </row>
    <row r="8" spans="1:10" ht="12.75">
      <c r="A8" s="385" t="s">
        <v>200</v>
      </c>
      <c r="B8" s="385"/>
      <c r="C8" s="394" t="s">
        <v>201</v>
      </c>
      <c r="D8" s="394"/>
      <c r="E8" s="394"/>
      <c r="F8" s="394"/>
      <c r="G8" s="394"/>
      <c r="H8" s="394"/>
      <c r="I8" s="119"/>
      <c r="J8" s="119"/>
    </row>
    <row r="9" spans="1:10" ht="12.75">
      <c r="A9" s="369" t="s">
        <v>202</v>
      </c>
      <c r="B9" s="369"/>
      <c r="C9" s="369"/>
      <c r="D9" s="238" t="s">
        <v>304</v>
      </c>
      <c r="E9" s="123"/>
      <c r="F9" s="209"/>
      <c r="G9" s="123"/>
      <c r="H9" s="123"/>
      <c r="I9" s="124"/>
      <c r="J9" s="119"/>
    </row>
    <row r="10" spans="1:10" ht="4.5" customHeight="1">
      <c r="A10" s="125"/>
      <c r="B10" s="125"/>
      <c r="C10" s="125"/>
      <c r="D10" s="125"/>
      <c r="E10" s="125"/>
      <c r="F10" s="210"/>
      <c r="G10" s="125"/>
      <c r="H10" s="125"/>
      <c r="I10" s="119"/>
      <c r="J10" s="119"/>
    </row>
    <row r="11" spans="1:10" ht="12.75">
      <c r="A11" s="119" t="s">
        <v>204</v>
      </c>
      <c r="B11" s="125"/>
      <c r="C11" s="125"/>
      <c r="D11" s="125"/>
      <c r="E11" s="125"/>
      <c r="F11" s="210"/>
      <c r="G11" s="125"/>
      <c r="H11" s="125"/>
      <c r="I11" s="119"/>
      <c r="J11" s="119"/>
    </row>
    <row r="12" spans="1:10" ht="5.25" customHeight="1">
      <c r="A12" s="119"/>
      <c r="B12" s="119"/>
      <c r="C12" s="119"/>
      <c r="D12" s="119"/>
      <c r="E12" s="119"/>
      <c r="F12" s="120"/>
      <c r="G12" s="119"/>
      <c r="H12" s="119"/>
      <c r="I12" s="119"/>
      <c r="J12" s="119"/>
    </row>
    <row r="13" spans="1:10" ht="18.75" customHeight="1">
      <c r="A13" s="370" t="s">
        <v>205</v>
      </c>
      <c r="B13" s="370" t="s">
        <v>206</v>
      </c>
      <c r="C13" s="370" t="s">
        <v>207</v>
      </c>
      <c r="D13" s="395" t="s">
        <v>208</v>
      </c>
      <c r="E13" s="395"/>
      <c r="F13" s="395"/>
      <c r="G13" s="395"/>
      <c r="H13" s="395" t="s">
        <v>209</v>
      </c>
      <c r="I13" s="395" t="s">
        <v>210</v>
      </c>
      <c r="J13" s="395" t="s">
        <v>211</v>
      </c>
    </row>
    <row r="14" spans="1:10" ht="15" customHeight="1">
      <c r="A14" s="371"/>
      <c r="B14" s="371"/>
      <c r="C14" s="371"/>
      <c r="D14" s="395" t="s">
        <v>90</v>
      </c>
      <c r="E14" s="395" t="s">
        <v>19</v>
      </c>
      <c r="F14" s="395"/>
      <c r="G14" s="395"/>
      <c r="H14" s="395"/>
      <c r="I14" s="395"/>
      <c r="J14" s="395"/>
    </row>
    <row r="15" spans="1:10" ht="38.25" customHeight="1">
      <c r="A15" s="372"/>
      <c r="B15" s="372"/>
      <c r="C15" s="372"/>
      <c r="D15" s="395"/>
      <c r="E15" s="126" t="s">
        <v>212</v>
      </c>
      <c r="F15" s="126" t="s">
        <v>213</v>
      </c>
      <c r="G15" s="126" t="s">
        <v>214</v>
      </c>
      <c r="H15" s="395"/>
      <c r="I15" s="395"/>
      <c r="J15" s="395"/>
    </row>
    <row r="16" spans="1:10" ht="11.25" customHeight="1">
      <c r="A16" s="127">
        <v>1</v>
      </c>
      <c r="B16" s="127">
        <v>2</v>
      </c>
      <c r="C16" s="127">
        <v>3</v>
      </c>
      <c r="D16" s="128">
        <v>4</v>
      </c>
      <c r="E16" s="128">
        <v>5</v>
      </c>
      <c r="F16" s="128">
        <v>6</v>
      </c>
      <c r="G16" s="128">
        <v>7</v>
      </c>
      <c r="H16" s="128">
        <v>8</v>
      </c>
      <c r="I16" s="128">
        <v>9</v>
      </c>
      <c r="J16" s="128">
        <v>10</v>
      </c>
    </row>
    <row r="17" spans="1:12" ht="38.25" customHeight="1">
      <c r="A17" s="129" t="s">
        <v>133</v>
      </c>
      <c r="B17" s="130" t="s">
        <v>215</v>
      </c>
      <c r="C17" s="243">
        <v>4.8</v>
      </c>
      <c r="D17" s="244">
        <f>E17+F17+G17</f>
        <v>3805.555555555556</v>
      </c>
      <c r="E17" s="244">
        <f>L17/C17/12</f>
        <v>3805.555555555556</v>
      </c>
      <c r="F17" s="245"/>
      <c r="G17" s="244">
        <v>0</v>
      </c>
      <c r="H17" s="244"/>
      <c r="I17" s="244"/>
      <c r="J17" s="244">
        <f>D17*12*C17</f>
        <v>219200.00000000003</v>
      </c>
      <c r="K17" s="228">
        <v>325000</v>
      </c>
      <c r="L17" s="190">
        <f>K21*0.137</f>
        <v>219200.00000000003</v>
      </c>
    </row>
    <row r="18" spans="1:12" ht="29.25" customHeight="1">
      <c r="A18" s="129" t="s">
        <v>134</v>
      </c>
      <c r="B18" s="130" t="s">
        <v>216</v>
      </c>
      <c r="C18" s="243">
        <v>50.1</v>
      </c>
      <c r="D18" s="244">
        <f>E18+F18+G18</f>
        <v>1908.1836327345309</v>
      </c>
      <c r="E18" s="244">
        <f>(L18/C18/12)-G18</f>
        <v>-3281.4371257485027</v>
      </c>
      <c r="F18" s="245"/>
      <c r="G18" s="244">
        <f>K18/C18</f>
        <v>5189.620758483034</v>
      </c>
      <c r="H18" s="244"/>
      <c r="I18" s="244"/>
      <c r="J18" s="244">
        <f>D18*12*C18</f>
        <v>1147200</v>
      </c>
      <c r="K18" s="190">
        <f>K17*0.8</f>
        <v>260000</v>
      </c>
      <c r="L18" s="190">
        <f>K21*0.717</f>
        <v>1147200</v>
      </c>
    </row>
    <row r="19" spans="1:10" ht="36" customHeight="1">
      <c r="A19" s="129" t="s">
        <v>135</v>
      </c>
      <c r="B19" s="130" t="s">
        <v>217</v>
      </c>
      <c r="C19" s="243"/>
      <c r="D19" s="244">
        <f>E19+F19+G19</f>
        <v>0</v>
      </c>
      <c r="E19" s="244"/>
      <c r="F19" s="245"/>
      <c r="G19" s="244">
        <v>0</v>
      </c>
      <c r="H19" s="244"/>
      <c r="I19" s="244"/>
      <c r="J19" s="244">
        <f>D19*12*C19</f>
        <v>0</v>
      </c>
    </row>
    <row r="20" spans="1:12" ht="17.25" customHeight="1">
      <c r="A20" s="129" t="s">
        <v>135</v>
      </c>
      <c r="B20" s="130" t="s">
        <v>218</v>
      </c>
      <c r="C20" s="243">
        <v>19.1</v>
      </c>
      <c r="D20" s="244">
        <f>E20+F20+G20</f>
        <v>1019.1972076788829</v>
      </c>
      <c r="E20" s="244">
        <f>(L20/C20/12)-G20</f>
        <v>-2383.9441535776614</v>
      </c>
      <c r="F20" s="245"/>
      <c r="G20" s="244">
        <f>K20/C20</f>
        <v>3403.1413612565443</v>
      </c>
      <c r="H20" s="244"/>
      <c r="I20" s="244"/>
      <c r="J20" s="244">
        <f>D20*12*C20</f>
        <v>233600</v>
      </c>
      <c r="K20" s="190">
        <f>K17*0.2</f>
        <v>65000</v>
      </c>
      <c r="L20" s="190">
        <f>K21*0.146</f>
        <v>233599.99999999997</v>
      </c>
    </row>
    <row r="21" spans="1:15" s="119" customFormat="1" ht="12.75">
      <c r="A21" s="132" t="s">
        <v>219</v>
      </c>
      <c r="B21" s="132"/>
      <c r="C21" s="133" t="s">
        <v>6</v>
      </c>
      <c r="D21" s="134">
        <f>SUM(D17:D20)</f>
        <v>6732.936395968969</v>
      </c>
      <c r="E21" s="135" t="s">
        <v>6</v>
      </c>
      <c r="F21" s="135" t="s">
        <v>6</v>
      </c>
      <c r="G21" s="135" t="s">
        <v>6</v>
      </c>
      <c r="H21" s="135" t="s">
        <v>6</v>
      </c>
      <c r="I21" s="135" t="s">
        <v>6</v>
      </c>
      <c r="J21" s="136">
        <f>SUM(J17:J20)</f>
        <v>1600000</v>
      </c>
      <c r="K21" s="224">
        <f>'ПФХД 2019'!I136</f>
        <v>1600000</v>
      </c>
      <c r="L21" s="224">
        <f>J21-K21</f>
        <v>0</v>
      </c>
      <c r="M21" s="224"/>
      <c r="N21" s="224"/>
      <c r="O21" s="224"/>
    </row>
    <row r="22" ht="4.5" customHeight="1"/>
    <row r="23" spans="1:6" ht="15" customHeight="1">
      <c r="A23" s="121" t="s">
        <v>200</v>
      </c>
      <c r="B23" s="122"/>
      <c r="C23" s="394" t="s">
        <v>359</v>
      </c>
      <c r="D23" s="394"/>
      <c r="E23" s="394"/>
      <c r="F23" s="394"/>
    </row>
    <row r="24" ht="12.75">
      <c r="A24" s="119" t="s">
        <v>226</v>
      </c>
    </row>
    <row r="25" ht="3" customHeight="1"/>
    <row r="26" spans="1:7" ht="51">
      <c r="A26" s="137" t="s">
        <v>205</v>
      </c>
      <c r="B26" s="386" t="s">
        <v>221</v>
      </c>
      <c r="C26" s="387"/>
      <c r="D26" s="137" t="s">
        <v>227</v>
      </c>
      <c r="E26" s="137" t="s">
        <v>228</v>
      </c>
      <c r="F26" s="137" t="s">
        <v>229</v>
      </c>
      <c r="G26" s="126" t="s">
        <v>225</v>
      </c>
    </row>
    <row r="27" spans="1:7" ht="12.75">
      <c r="A27" s="127">
        <v>1</v>
      </c>
      <c r="B27" s="388">
        <v>2</v>
      </c>
      <c r="C27" s="389"/>
      <c r="D27" s="127">
        <v>3</v>
      </c>
      <c r="E27" s="127">
        <v>4</v>
      </c>
      <c r="F27" s="127">
        <v>5</v>
      </c>
      <c r="G27" s="128">
        <v>6</v>
      </c>
    </row>
    <row r="28" spans="1:7" ht="25.5" customHeight="1">
      <c r="A28" s="139" t="s">
        <v>133</v>
      </c>
      <c r="B28" s="390" t="s">
        <v>360</v>
      </c>
      <c r="C28" s="390"/>
      <c r="D28" s="141"/>
      <c r="E28" s="211"/>
      <c r="F28" s="229"/>
      <c r="G28" s="142">
        <f>'ПФХД 2019'!I137</f>
        <v>150000</v>
      </c>
    </row>
    <row r="29" spans="1:15" s="119" customFormat="1" ht="12.75">
      <c r="A29" s="146"/>
      <c r="B29" s="377" t="s">
        <v>219</v>
      </c>
      <c r="C29" s="378"/>
      <c r="D29" s="144" t="s">
        <v>6</v>
      </c>
      <c r="E29" s="144" t="s">
        <v>6</v>
      </c>
      <c r="F29" s="144" t="s">
        <v>6</v>
      </c>
      <c r="G29" s="145">
        <f>G28</f>
        <v>150000</v>
      </c>
      <c r="K29" s="224"/>
      <c r="L29" s="224"/>
      <c r="M29" s="224"/>
      <c r="N29" s="224"/>
      <c r="O29" s="224"/>
    </row>
    <row r="30" spans="1:10" ht="21.75" customHeight="1">
      <c r="A30" s="396"/>
      <c r="B30" s="396"/>
      <c r="C30" s="396"/>
      <c r="D30" s="396"/>
      <c r="E30" s="396"/>
      <c r="F30" s="396"/>
      <c r="G30" s="396"/>
      <c r="H30" s="396"/>
      <c r="I30" s="396"/>
      <c r="J30" s="396"/>
    </row>
    <row r="31" ht="6" customHeight="1"/>
    <row r="32" spans="1:8" ht="12.75">
      <c r="A32" s="121" t="s">
        <v>200</v>
      </c>
      <c r="B32" s="122"/>
      <c r="C32" s="394" t="s">
        <v>220</v>
      </c>
      <c r="D32" s="394"/>
      <c r="E32" s="394"/>
      <c r="F32" s="394"/>
      <c r="G32" s="125"/>
      <c r="H32" s="125"/>
    </row>
    <row r="33" spans="1:8" ht="12.75">
      <c r="A33" s="385" t="s">
        <v>338</v>
      </c>
      <c r="B33" s="369"/>
      <c r="C33" s="369"/>
      <c r="D33" s="369"/>
      <c r="E33" s="369"/>
      <c r="F33" s="369"/>
      <c r="G33" s="369"/>
      <c r="H33" s="369"/>
    </row>
    <row r="34" ht="3" customHeight="1"/>
    <row r="35" spans="1:7" ht="51">
      <c r="A35" s="137" t="s">
        <v>205</v>
      </c>
      <c r="B35" s="386" t="s">
        <v>221</v>
      </c>
      <c r="C35" s="387"/>
      <c r="D35" s="137" t="s">
        <v>222</v>
      </c>
      <c r="E35" s="137" t="s">
        <v>223</v>
      </c>
      <c r="F35" s="137" t="s">
        <v>224</v>
      </c>
      <c r="G35" s="126" t="s">
        <v>225</v>
      </c>
    </row>
    <row r="36" spans="1:15" s="138" customFormat="1" ht="12.75" customHeight="1">
      <c r="A36" s="127">
        <v>1</v>
      </c>
      <c r="B36" s="388">
        <v>2</v>
      </c>
      <c r="C36" s="389"/>
      <c r="D36" s="127">
        <v>3</v>
      </c>
      <c r="E36" s="127">
        <v>4</v>
      </c>
      <c r="F36" s="127">
        <v>5</v>
      </c>
      <c r="G36" s="128">
        <v>6</v>
      </c>
      <c r="K36" s="225"/>
      <c r="L36" s="225"/>
      <c r="M36" s="225"/>
      <c r="N36" s="225"/>
      <c r="O36" s="225"/>
    </row>
    <row r="37" spans="1:7" ht="27.75" customHeight="1">
      <c r="A37" s="139" t="s">
        <v>133</v>
      </c>
      <c r="B37" s="390" t="s">
        <v>334</v>
      </c>
      <c r="C37" s="390"/>
      <c r="D37" s="140"/>
      <c r="E37" s="141"/>
      <c r="F37" s="211"/>
      <c r="G37" s="142">
        <f>'ПФХД 2019'!I139</f>
        <v>20000</v>
      </c>
    </row>
    <row r="38" spans="1:15" s="119" customFormat="1" ht="12.75">
      <c r="A38" s="143"/>
      <c r="B38" s="397" t="s">
        <v>219</v>
      </c>
      <c r="C38" s="398"/>
      <c r="D38" s="255" t="s">
        <v>6</v>
      </c>
      <c r="E38" s="255" t="s">
        <v>6</v>
      </c>
      <c r="F38" s="255" t="s">
        <v>6</v>
      </c>
      <c r="G38" s="145">
        <f>G37</f>
        <v>20000</v>
      </c>
      <c r="K38" s="224"/>
      <c r="L38" s="224"/>
      <c r="M38" s="224"/>
      <c r="N38" s="224"/>
      <c r="O38" s="224"/>
    </row>
    <row r="39" spans="1:15" s="119" customFormat="1" ht="12.75">
      <c r="A39" s="252"/>
      <c r="B39" s="253"/>
      <c r="C39" s="254"/>
      <c r="D39" s="256"/>
      <c r="E39" s="256"/>
      <c r="F39" s="256"/>
      <c r="G39" s="182"/>
      <c r="K39" s="224"/>
      <c r="L39" s="224"/>
      <c r="M39" s="224"/>
      <c r="N39" s="224"/>
      <c r="O39" s="224"/>
    </row>
    <row r="40" ht="7.5" customHeight="1"/>
    <row r="41" spans="1:6" ht="15" customHeight="1">
      <c r="A41" s="121" t="s">
        <v>200</v>
      </c>
      <c r="B41" s="122"/>
      <c r="C41" s="394" t="s">
        <v>336</v>
      </c>
      <c r="D41" s="394"/>
      <c r="E41" s="394"/>
      <c r="F41" s="394"/>
    </row>
    <row r="42" ht="13.5" customHeight="1">
      <c r="A42" s="119" t="s">
        <v>337</v>
      </c>
    </row>
    <row r="43" spans="1:9" ht="38.25">
      <c r="A43" s="126" t="s">
        <v>205</v>
      </c>
      <c r="B43" s="386" t="s">
        <v>246</v>
      </c>
      <c r="C43" s="399"/>
      <c r="D43" s="387"/>
      <c r="E43" s="126" t="s">
        <v>251</v>
      </c>
      <c r="F43" s="126" t="s">
        <v>252</v>
      </c>
      <c r="G43" s="126" t="s">
        <v>253</v>
      </c>
      <c r="I43" s="230"/>
    </row>
    <row r="44" spans="1:7" ht="12.75">
      <c r="A44" s="128">
        <v>1</v>
      </c>
      <c r="B44" s="388">
        <v>2</v>
      </c>
      <c r="C44" s="400"/>
      <c r="D44" s="389"/>
      <c r="E44" s="128">
        <v>3</v>
      </c>
      <c r="F44" s="128">
        <v>4</v>
      </c>
      <c r="G44" s="128">
        <v>5</v>
      </c>
    </row>
    <row r="45" spans="1:7" ht="21.75" customHeight="1">
      <c r="A45" s="158" t="s">
        <v>133</v>
      </c>
      <c r="B45" s="373" t="s">
        <v>339</v>
      </c>
      <c r="C45" s="374"/>
      <c r="D45" s="375"/>
      <c r="E45" s="161"/>
      <c r="F45" s="162"/>
      <c r="G45" s="142">
        <f>'ПФХД 2019'!I140</f>
        <v>0</v>
      </c>
    </row>
    <row r="46" spans="1:7" ht="14.25" customHeight="1">
      <c r="A46" s="376" t="s">
        <v>219</v>
      </c>
      <c r="B46" s="377"/>
      <c r="C46" s="377"/>
      <c r="D46" s="378"/>
      <c r="E46" s="156" t="s">
        <v>6</v>
      </c>
      <c r="F46" s="156" t="s">
        <v>6</v>
      </c>
      <c r="G46" s="145">
        <f>SUM(G45:G45)</f>
        <v>0</v>
      </c>
    </row>
    <row r="47" spans="1:7" ht="14.25" customHeight="1">
      <c r="A47" s="180"/>
      <c r="B47" s="180"/>
      <c r="C47" s="180"/>
      <c r="D47" s="180"/>
      <c r="E47" s="181"/>
      <c r="F47" s="181"/>
      <c r="G47" s="182"/>
    </row>
    <row r="48" spans="1:6" ht="15" customHeight="1">
      <c r="A48" s="121" t="s">
        <v>200</v>
      </c>
      <c r="B48" s="122"/>
      <c r="C48" s="394" t="s">
        <v>341</v>
      </c>
      <c r="D48" s="394"/>
      <c r="E48" s="394"/>
      <c r="F48" s="394"/>
    </row>
    <row r="49" spans="1:15" s="117" customFormat="1" ht="12.75" customHeight="1">
      <c r="A49" s="119" t="s">
        <v>340</v>
      </c>
      <c r="B49" s="131"/>
      <c r="C49" s="131"/>
      <c r="D49" s="131"/>
      <c r="E49" s="131"/>
      <c r="G49" s="131"/>
      <c r="H49" s="131"/>
      <c r="I49" s="131"/>
      <c r="K49" s="169"/>
      <c r="L49" s="169"/>
      <c r="M49" s="169"/>
      <c r="N49" s="169"/>
      <c r="O49" s="169"/>
    </row>
    <row r="50" spans="1:15" s="117" customFormat="1" ht="12.75" customHeight="1">
      <c r="A50" s="175" t="s">
        <v>205</v>
      </c>
      <c r="B50" s="407" t="s">
        <v>16</v>
      </c>
      <c r="C50" s="408"/>
      <c r="D50" s="408"/>
      <c r="E50" s="408"/>
      <c r="F50" s="408"/>
      <c r="G50" s="408"/>
      <c r="H50" s="409"/>
      <c r="I50" s="175" t="s">
        <v>259</v>
      </c>
      <c r="K50" s="169"/>
      <c r="L50" s="169"/>
      <c r="M50" s="169"/>
      <c r="N50" s="169"/>
      <c r="O50" s="169"/>
    </row>
    <row r="51" spans="1:15" s="117" customFormat="1" ht="12.75" customHeight="1">
      <c r="A51" s="128">
        <v>1</v>
      </c>
      <c r="B51" s="388">
        <v>2</v>
      </c>
      <c r="C51" s="400"/>
      <c r="D51" s="400"/>
      <c r="E51" s="400"/>
      <c r="F51" s="400"/>
      <c r="G51" s="400"/>
      <c r="H51" s="389"/>
      <c r="I51" s="128">
        <v>3</v>
      </c>
      <c r="K51" s="169"/>
      <c r="L51" s="169"/>
      <c r="M51" s="169"/>
      <c r="N51" s="169"/>
      <c r="O51" s="169"/>
    </row>
    <row r="52" spans="1:15" s="117" customFormat="1" ht="28.5" customHeight="1">
      <c r="A52" s="179">
        <v>1</v>
      </c>
      <c r="B52" s="379" t="s">
        <v>342</v>
      </c>
      <c r="C52" s="380"/>
      <c r="D52" s="380"/>
      <c r="E52" s="380"/>
      <c r="F52" s="380"/>
      <c r="G52" s="380"/>
      <c r="H52" s="381"/>
      <c r="I52" s="231">
        <f>'ПФХД 2019'!I141</f>
        <v>20000</v>
      </c>
      <c r="K52" s="169"/>
      <c r="L52" s="169"/>
      <c r="M52" s="169"/>
      <c r="N52" s="169"/>
      <c r="O52" s="169"/>
    </row>
    <row r="53" spans="1:15" s="117" customFormat="1" ht="12.75" customHeight="1">
      <c r="A53" s="382" t="s">
        <v>219</v>
      </c>
      <c r="B53" s="383"/>
      <c r="C53" s="383"/>
      <c r="D53" s="383"/>
      <c r="E53" s="383"/>
      <c r="F53" s="383"/>
      <c r="G53" s="383"/>
      <c r="H53" s="384"/>
      <c r="I53" s="145">
        <f>SUM(I52:I52)</f>
        <v>20000</v>
      </c>
      <c r="K53" s="169"/>
      <c r="L53" s="169"/>
      <c r="M53" s="169"/>
      <c r="N53" s="169"/>
      <c r="O53" s="169"/>
    </row>
    <row r="54" spans="1:6" ht="15" customHeight="1">
      <c r="A54" s="121" t="s">
        <v>200</v>
      </c>
      <c r="B54" s="122"/>
      <c r="C54" s="394" t="s">
        <v>335</v>
      </c>
      <c r="D54" s="394"/>
      <c r="E54" s="394"/>
      <c r="F54" s="394"/>
    </row>
    <row r="55" ht="12.75">
      <c r="A55" s="119" t="s">
        <v>226</v>
      </c>
    </row>
    <row r="56" ht="3" customHeight="1"/>
    <row r="57" spans="1:7" ht="51">
      <c r="A57" s="137" t="s">
        <v>205</v>
      </c>
      <c r="B57" s="386" t="s">
        <v>221</v>
      </c>
      <c r="C57" s="387"/>
      <c r="D57" s="137" t="s">
        <v>227</v>
      </c>
      <c r="E57" s="137" t="s">
        <v>228</v>
      </c>
      <c r="F57" s="137" t="s">
        <v>229</v>
      </c>
      <c r="G57" s="126" t="s">
        <v>225</v>
      </c>
    </row>
    <row r="58" spans="1:7" ht="12.75">
      <c r="A58" s="127">
        <v>1</v>
      </c>
      <c r="B58" s="388">
        <v>2</v>
      </c>
      <c r="C58" s="389"/>
      <c r="D58" s="127">
        <v>3</v>
      </c>
      <c r="E58" s="127">
        <v>4</v>
      </c>
      <c r="F58" s="127">
        <v>5</v>
      </c>
      <c r="G58" s="128">
        <v>6</v>
      </c>
    </row>
    <row r="59" spans="1:7" ht="25.5" customHeight="1">
      <c r="A59" s="139" t="s">
        <v>133</v>
      </c>
      <c r="B59" s="390" t="s">
        <v>230</v>
      </c>
      <c r="C59" s="390"/>
      <c r="D59" s="141"/>
      <c r="E59" s="211"/>
      <c r="F59" s="229"/>
      <c r="G59" s="142">
        <f>'ПФХД 2019'!I142</f>
        <v>0</v>
      </c>
    </row>
    <row r="60" spans="1:15" s="119" customFormat="1" ht="12.75">
      <c r="A60" s="146"/>
      <c r="B60" s="377" t="s">
        <v>219</v>
      </c>
      <c r="C60" s="378"/>
      <c r="D60" s="144" t="s">
        <v>6</v>
      </c>
      <c r="E60" s="144" t="s">
        <v>6</v>
      </c>
      <c r="F60" s="144" t="s">
        <v>6</v>
      </c>
      <c r="G60" s="145">
        <f>G59</f>
        <v>0</v>
      </c>
      <c r="K60" s="224"/>
      <c r="L60" s="224"/>
      <c r="M60" s="224"/>
      <c r="N60" s="224"/>
      <c r="O60" s="224"/>
    </row>
    <row r="61" spans="1:10" ht="27" customHeight="1">
      <c r="A61" s="147" t="s">
        <v>200</v>
      </c>
      <c r="B61" s="125"/>
      <c r="C61" s="394" t="s">
        <v>231</v>
      </c>
      <c r="D61" s="394"/>
      <c r="E61" s="394"/>
      <c r="F61" s="394"/>
      <c r="G61" s="394"/>
      <c r="H61" s="148"/>
      <c r="I61" s="125"/>
      <c r="J61" s="125"/>
    </row>
    <row r="62" spans="1:10" ht="5.25" customHeight="1">
      <c r="A62" s="125"/>
      <c r="B62" s="125"/>
      <c r="C62" s="125"/>
      <c r="D62" s="125"/>
      <c r="E62" s="125"/>
      <c r="F62" s="210"/>
      <c r="G62" s="125"/>
      <c r="H62" s="125"/>
      <c r="I62" s="125"/>
      <c r="J62" s="125"/>
    </row>
    <row r="63" spans="1:10" ht="12.75">
      <c r="A63" s="369" t="s">
        <v>202</v>
      </c>
      <c r="B63" s="369"/>
      <c r="C63" s="369"/>
      <c r="D63" s="239" t="s">
        <v>304</v>
      </c>
      <c r="E63" s="148"/>
      <c r="F63" s="212"/>
      <c r="G63" s="148"/>
      <c r="H63" s="148"/>
      <c r="I63" s="148"/>
      <c r="J63" s="125"/>
    </row>
    <row r="64" spans="1:10" ht="39" customHeight="1">
      <c r="A64" s="402" t="s">
        <v>232</v>
      </c>
      <c r="B64" s="403"/>
      <c r="C64" s="403"/>
      <c r="D64" s="403"/>
      <c r="E64" s="403"/>
      <c r="F64" s="403"/>
      <c r="G64" s="403"/>
      <c r="H64" s="150"/>
      <c r="I64" s="150"/>
      <c r="J64" s="150"/>
    </row>
    <row r="65" ht="2.25" customHeight="1"/>
    <row r="66" spans="1:7" ht="42">
      <c r="A66" s="126" t="s">
        <v>205</v>
      </c>
      <c r="B66" s="386" t="s">
        <v>233</v>
      </c>
      <c r="C66" s="399"/>
      <c r="D66" s="399"/>
      <c r="E66" s="387"/>
      <c r="F66" s="151" t="s">
        <v>234</v>
      </c>
      <c r="G66" s="126" t="s">
        <v>235</v>
      </c>
    </row>
    <row r="67" spans="1:7" ht="10.5" customHeight="1">
      <c r="A67" s="128">
        <v>1</v>
      </c>
      <c r="B67" s="405">
        <v>2</v>
      </c>
      <c r="C67" s="405"/>
      <c r="D67" s="405"/>
      <c r="E67" s="405"/>
      <c r="F67" s="128">
        <v>3</v>
      </c>
      <c r="G67" s="128">
        <v>4</v>
      </c>
    </row>
    <row r="68" spans="1:11" ht="15.75" customHeight="1">
      <c r="A68" s="152"/>
      <c r="B68" s="401" t="s">
        <v>236</v>
      </c>
      <c r="C68" s="401"/>
      <c r="D68" s="401"/>
      <c r="E68" s="401"/>
      <c r="F68" s="153"/>
      <c r="G68" s="154">
        <f>G69+G72+G76</f>
        <v>483200</v>
      </c>
      <c r="K68" s="222">
        <f>K74*22%</f>
        <v>352000</v>
      </c>
    </row>
    <row r="69" spans="1:15" s="119" customFormat="1" ht="15.75" customHeight="1">
      <c r="A69" s="155" t="s">
        <v>133</v>
      </c>
      <c r="B69" s="401" t="s">
        <v>237</v>
      </c>
      <c r="C69" s="401"/>
      <c r="D69" s="401"/>
      <c r="E69" s="401"/>
      <c r="F69" s="156" t="s">
        <v>6</v>
      </c>
      <c r="G69" s="157">
        <f>G71</f>
        <v>352000</v>
      </c>
      <c r="K69" s="222"/>
      <c r="L69" s="224"/>
      <c r="M69" s="224"/>
      <c r="N69" s="224"/>
      <c r="O69" s="224"/>
    </row>
    <row r="70" spans="1:11" ht="16.5" customHeight="1">
      <c r="A70" s="158"/>
      <c r="B70" s="406" t="s">
        <v>19</v>
      </c>
      <c r="C70" s="406"/>
      <c r="D70" s="406"/>
      <c r="E70" s="406"/>
      <c r="F70" s="159"/>
      <c r="G70" s="160"/>
      <c r="K70" s="222"/>
    </row>
    <row r="71" spans="1:11" ht="16.5" customHeight="1">
      <c r="A71" s="158" t="s">
        <v>238</v>
      </c>
      <c r="B71" s="406" t="s">
        <v>239</v>
      </c>
      <c r="C71" s="406"/>
      <c r="D71" s="406"/>
      <c r="E71" s="406"/>
      <c r="F71" s="161"/>
      <c r="G71" s="162">
        <f>K68</f>
        <v>352000</v>
      </c>
      <c r="K71" s="222">
        <f>K74*2.9%</f>
        <v>46400</v>
      </c>
    </row>
    <row r="72" spans="1:11" ht="26.25" customHeight="1">
      <c r="A72" s="155" t="s">
        <v>134</v>
      </c>
      <c r="B72" s="401" t="s">
        <v>240</v>
      </c>
      <c r="C72" s="401"/>
      <c r="D72" s="401"/>
      <c r="E72" s="401"/>
      <c r="F72" s="163"/>
      <c r="G72" s="164">
        <f>G74+G75</f>
        <v>49600</v>
      </c>
      <c r="K72" s="222">
        <f>K74*0.2%</f>
        <v>3200</v>
      </c>
    </row>
    <row r="73" spans="1:11" ht="14.25" customHeight="1">
      <c r="A73" s="158"/>
      <c r="B73" s="406" t="s">
        <v>19</v>
      </c>
      <c r="C73" s="406"/>
      <c r="D73" s="406"/>
      <c r="E73" s="406"/>
      <c r="F73" s="159"/>
      <c r="G73" s="160"/>
      <c r="K73" s="222">
        <f>K74*5.1%</f>
        <v>81600</v>
      </c>
    </row>
    <row r="74" spans="1:11" ht="30" customHeight="1">
      <c r="A74" s="158" t="s">
        <v>241</v>
      </c>
      <c r="B74" s="406" t="s">
        <v>242</v>
      </c>
      <c r="C74" s="406"/>
      <c r="D74" s="406"/>
      <c r="E74" s="406"/>
      <c r="F74" s="161"/>
      <c r="G74" s="162">
        <f>K71</f>
        <v>46400</v>
      </c>
      <c r="K74" s="222">
        <f>K21</f>
        <v>1600000</v>
      </c>
    </row>
    <row r="75" spans="1:11" ht="26.25" customHeight="1">
      <c r="A75" s="158" t="s">
        <v>243</v>
      </c>
      <c r="B75" s="406" t="s">
        <v>244</v>
      </c>
      <c r="C75" s="406"/>
      <c r="D75" s="406"/>
      <c r="E75" s="406"/>
      <c r="F75" s="161"/>
      <c r="G75" s="162">
        <f>K72</f>
        <v>3200</v>
      </c>
      <c r="K75" s="222"/>
    </row>
    <row r="76" spans="1:11" ht="27.75" customHeight="1">
      <c r="A76" s="155" t="s">
        <v>135</v>
      </c>
      <c r="B76" s="401" t="s">
        <v>245</v>
      </c>
      <c r="C76" s="401"/>
      <c r="D76" s="401"/>
      <c r="E76" s="401"/>
      <c r="F76" s="165"/>
      <c r="G76" s="166">
        <f>K73-K77</f>
        <v>81600</v>
      </c>
      <c r="K76" s="222">
        <f>'ПФХД 2019'!I138</f>
        <v>483200</v>
      </c>
    </row>
    <row r="77" spans="1:12" ht="12.75">
      <c r="A77" s="167"/>
      <c r="B77" s="410" t="s">
        <v>219</v>
      </c>
      <c r="C77" s="410"/>
      <c r="D77" s="410"/>
      <c r="E77" s="410"/>
      <c r="F77" s="165" t="s">
        <v>6</v>
      </c>
      <c r="G77" s="168">
        <f>G68</f>
        <v>483200</v>
      </c>
      <c r="K77" s="223">
        <f>K73+K72+K71+K68-K76</f>
        <v>0</v>
      </c>
      <c r="L77" s="228">
        <f>G77-K76</f>
        <v>0</v>
      </c>
    </row>
    <row r="78" ht="2.25" customHeight="1">
      <c r="K78" s="226">
        <f>G74-K76</f>
        <v>-436800</v>
      </c>
    </row>
    <row r="79" ht="11.25" customHeight="1"/>
    <row r="80" spans="1:10" ht="12.75">
      <c r="A80" s="393" t="s">
        <v>274</v>
      </c>
      <c r="B80" s="393"/>
      <c r="C80" s="393"/>
      <c r="D80" s="393"/>
      <c r="E80" s="393"/>
      <c r="F80" s="393"/>
      <c r="G80" s="393"/>
      <c r="H80" s="393"/>
      <c r="I80" s="393"/>
      <c r="J80" s="393"/>
    </row>
    <row r="81" spans="1:10" ht="12.75">
      <c r="A81" s="120"/>
      <c r="B81" s="120"/>
      <c r="C81" s="120"/>
      <c r="D81" s="120"/>
      <c r="E81" s="120"/>
      <c r="F81" s="120"/>
      <c r="G81" s="120"/>
      <c r="H81" s="120"/>
      <c r="I81" s="120"/>
      <c r="J81" s="120"/>
    </row>
    <row r="82" spans="1:15" ht="12.75">
      <c r="A82" s="191" t="s">
        <v>200</v>
      </c>
      <c r="C82" s="192" t="s">
        <v>262</v>
      </c>
      <c r="F82" s="193"/>
      <c r="K82" s="227"/>
      <c r="L82" s="227"/>
      <c r="M82" s="227"/>
      <c r="N82" s="227"/>
      <c r="O82" s="227"/>
    </row>
    <row r="83" spans="1:15" ht="12.75">
      <c r="A83" t="s">
        <v>202</v>
      </c>
      <c r="D83" s="237" t="s">
        <v>305</v>
      </c>
      <c r="F83" s="193"/>
      <c r="K83" s="227"/>
      <c r="L83" s="227"/>
      <c r="M83" s="227"/>
      <c r="N83" s="227"/>
      <c r="O83" s="227"/>
    </row>
    <row r="84" spans="1:15" ht="12.75">
      <c r="A84" s="191" t="s">
        <v>279</v>
      </c>
      <c r="F84" s="193"/>
      <c r="K84" s="227"/>
      <c r="L84" s="227"/>
      <c r="M84" s="227"/>
      <c r="N84" s="227"/>
      <c r="O84" s="227"/>
    </row>
    <row r="85" spans="1:15" ht="69" customHeight="1">
      <c r="A85" s="194" t="s">
        <v>205</v>
      </c>
      <c r="B85" s="423" t="s">
        <v>246</v>
      </c>
      <c r="C85" s="423"/>
      <c r="D85" s="423"/>
      <c r="E85" s="194" t="s">
        <v>276</v>
      </c>
      <c r="F85" s="194" t="s">
        <v>277</v>
      </c>
      <c r="G85" s="194" t="s">
        <v>281</v>
      </c>
      <c r="K85" s="227"/>
      <c r="L85" s="227"/>
      <c r="M85" s="227"/>
      <c r="N85" s="227"/>
      <c r="O85" s="227"/>
    </row>
    <row r="86" spans="1:15" ht="12.75">
      <c r="A86" s="195">
        <v>1</v>
      </c>
      <c r="B86" s="424">
        <v>2</v>
      </c>
      <c r="C86" s="424"/>
      <c r="D86" s="424"/>
      <c r="E86" s="195">
        <v>3</v>
      </c>
      <c r="F86" s="195">
        <v>4</v>
      </c>
      <c r="G86" s="195">
        <v>5</v>
      </c>
      <c r="K86" s="227"/>
      <c r="L86" s="227"/>
      <c r="M86" s="227"/>
      <c r="N86" s="227"/>
      <c r="O86" s="227"/>
    </row>
    <row r="87" spans="1:15" ht="30" customHeight="1">
      <c r="A87" s="196" t="s">
        <v>133</v>
      </c>
      <c r="B87" s="419" t="s">
        <v>275</v>
      </c>
      <c r="C87" s="420"/>
      <c r="D87" s="420"/>
      <c r="E87" s="207"/>
      <c r="F87" s="206"/>
      <c r="G87" s="198">
        <f>'ПФХД 2019'!I145</f>
        <v>0</v>
      </c>
      <c r="K87" s="227"/>
      <c r="L87" s="227"/>
      <c r="M87" s="227"/>
      <c r="N87" s="227"/>
      <c r="O87" s="227"/>
    </row>
    <row r="88" spans="1:15" ht="12.75">
      <c r="A88" s="421" t="s">
        <v>219</v>
      </c>
      <c r="B88" s="421"/>
      <c r="C88" s="421"/>
      <c r="D88" s="421"/>
      <c r="E88" s="199"/>
      <c r="F88" s="200" t="s">
        <v>6</v>
      </c>
      <c r="G88" s="201">
        <f>G87</f>
        <v>0</v>
      </c>
      <c r="K88" s="227"/>
      <c r="L88" s="227"/>
      <c r="M88" s="227"/>
      <c r="N88" s="227"/>
      <c r="O88" s="227"/>
    </row>
    <row r="89" spans="1:15" ht="12.75">
      <c r="A89" s="202"/>
      <c r="B89" s="202"/>
      <c r="C89" s="202"/>
      <c r="D89" s="202"/>
      <c r="E89" s="203"/>
      <c r="F89" s="204"/>
      <c r="G89" s="205"/>
      <c r="K89" s="227"/>
      <c r="L89" s="227"/>
      <c r="M89" s="227"/>
      <c r="N89" s="227"/>
      <c r="O89" s="227"/>
    </row>
    <row r="90" spans="1:15" ht="12.75">
      <c r="A90" s="191" t="s">
        <v>200</v>
      </c>
      <c r="C90" s="192" t="s">
        <v>273</v>
      </c>
      <c r="F90" s="193"/>
      <c r="K90" s="227"/>
      <c r="L90" s="227"/>
      <c r="M90" s="227"/>
      <c r="N90" s="227"/>
      <c r="O90" s="227"/>
    </row>
    <row r="91" spans="1:15" ht="12.75">
      <c r="A91" t="s">
        <v>202</v>
      </c>
      <c r="D91" s="237" t="s">
        <v>305</v>
      </c>
      <c r="F91" s="193"/>
      <c r="K91" s="227"/>
      <c r="L91" s="227"/>
      <c r="M91" s="227"/>
      <c r="N91" s="227"/>
      <c r="O91" s="227"/>
    </row>
    <row r="92" spans="1:15" ht="12.75">
      <c r="A92" s="191" t="s">
        <v>278</v>
      </c>
      <c r="F92" s="193"/>
      <c r="K92" s="227"/>
      <c r="L92" s="227"/>
      <c r="M92" s="227"/>
      <c r="N92" s="227"/>
      <c r="O92" s="227"/>
    </row>
    <row r="93" spans="1:15" ht="69" customHeight="1">
      <c r="A93" s="194" t="s">
        <v>205</v>
      </c>
      <c r="B93" s="423" t="s">
        <v>246</v>
      </c>
      <c r="C93" s="423"/>
      <c r="D93" s="423"/>
      <c r="E93" s="194" t="s">
        <v>276</v>
      </c>
      <c r="F93" s="194" t="s">
        <v>277</v>
      </c>
      <c r="G93" s="194" t="s">
        <v>281</v>
      </c>
      <c r="K93" s="227"/>
      <c r="L93" s="227"/>
      <c r="M93" s="227"/>
      <c r="N93" s="227"/>
      <c r="O93" s="227"/>
    </row>
    <row r="94" spans="1:15" ht="12.75">
      <c r="A94" s="195">
        <v>1</v>
      </c>
      <c r="B94" s="424">
        <v>2</v>
      </c>
      <c r="C94" s="424"/>
      <c r="D94" s="424"/>
      <c r="E94" s="195">
        <v>3</v>
      </c>
      <c r="F94" s="195">
        <v>4</v>
      </c>
      <c r="G94" s="195">
        <v>5</v>
      </c>
      <c r="K94" s="227"/>
      <c r="L94" s="227"/>
      <c r="M94" s="227"/>
      <c r="N94" s="227"/>
      <c r="O94" s="227"/>
    </row>
    <row r="95" spans="1:15" ht="30" customHeight="1">
      <c r="A95" s="196" t="s">
        <v>133</v>
      </c>
      <c r="B95" s="419" t="s">
        <v>280</v>
      </c>
      <c r="C95" s="420"/>
      <c r="D95" s="420"/>
      <c r="E95" s="197"/>
      <c r="F95" s="206"/>
      <c r="G95" s="198">
        <f>'ПФХД 2019'!I146</f>
        <v>0</v>
      </c>
      <c r="K95" s="227"/>
      <c r="L95" s="227"/>
      <c r="M95" s="227"/>
      <c r="N95" s="227"/>
      <c r="O95" s="227"/>
    </row>
    <row r="96" spans="1:15" ht="12.75">
      <c r="A96" s="421" t="s">
        <v>219</v>
      </c>
      <c r="B96" s="421"/>
      <c r="C96" s="421"/>
      <c r="D96" s="421"/>
      <c r="E96" s="199"/>
      <c r="F96" s="200" t="s">
        <v>6</v>
      </c>
      <c r="G96" s="201">
        <f>G95</f>
        <v>0</v>
      </c>
      <c r="K96" s="227"/>
      <c r="L96" s="227"/>
      <c r="M96" s="227"/>
      <c r="N96" s="227"/>
      <c r="O96" s="227"/>
    </row>
    <row r="97" spans="1:15" ht="12.75">
      <c r="A97" s="404"/>
      <c r="B97" s="404"/>
      <c r="C97" s="404"/>
      <c r="D97" s="404"/>
      <c r="E97" s="404"/>
      <c r="F97" s="404"/>
      <c r="G97" s="404"/>
      <c r="H97" s="404"/>
      <c r="I97" s="404"/>
      <c r="J97" s="404"/>
      <c r="K97" s="227"/>
      <c r="L97" s="227"/>
      <c r="M97" s="227"/>
      <c r="N97" s="227"/>
      <c r="O97" s="227"/>
    </row>
    <row r="98" spans="1:15" ht="12.75">
      <c r="A98" s="202"/>
      <c r="B98" s="202"/>
      <c r="C98" s="202"/>
      <c r="D98" s="202"/>
      <c r="E98" s="202"/>
      <c r="F98" s="202"/>
      <c r="G98" s="202"/>
      <c r="H98" s="202"/>
      <c r="I98" s="202"/>
      <c r="J98" s="202"/>
      <c r="K98" s="227"/>
      <c r="L98" s="227"/>
      <c r="M98" s="227"/>
      <c r="N98" s="227"/>
      <c r="O98" s="227"/>
    </row>
    <row r="99" spans="1:10" ht="12.75">
      <c r="A99" s="393" t="s">
        <v>264</v>
      </c>
      <c r="B99" s="393"/>
      <c r="C99" s="393"/>
      <c r="D99" s="393"/>
      <c r="E99" s="393"/>
      <c r="F99" s="393"/>
      <c r="G99" s="393"/>
      <c r="H99" s="393"/>
      <c r="I99" s="393"/>
      <c r="J99" s="393"/>
    </row>
    <row r="100" spans="1:3" ht="12.75">
      <c r="A100" s="119" t="s">
        <v>200</v>
      </c>
      <c r="C100" s="124" t="s">
        <v>346</v>
      </c>
    </row>
    <row r="101" spans="1:4" ht="12.75">
      <c r="A101" s="131" t="s">
        <v>202</v>
      </c>
      <c r="D101" s="236" t="s">
        <v>304</v>
      </c>
    </row>
    <row r="102" ht="12.75">
      <c r="A102" s="119" t="s">
        <v>265</v>
      </c>
    </row>
    <row r="103" spans="1:7" ht="61.5" customHeight="1">
      <c r="A103" s="126" t="s">
        <v>205</v>
      </c>
      <c r="B103" s="395" t="s">
        <v>246</v>
      </c>
      <c r="C103" s="395"/>
      <c r="D103" s="395"/>
      <c r="E103" s="126" t="s">
        <v>260</v>
      </c>
      <c r="F103" s="126" t="s">
        <v>261</v>
      </c>
      <c r="G103" s="126" t="s">
        <v>266</v>
      </c>
    </row>
    <row r="104" spans="1:15" s="117" customFormat="1" ht="12.75">
      <c r="A104" s="128">
        <v>1</v>
      </c>
      <c r="B104" s="405">
        <v>2</v>
      </c>
      <c r="C104" s="405"/>
      <c r="D104" s="405"/>
      <c r="E104" s="128">
        <v>3</v>
      </c>
      <c r="F104" s="128">
        <v>4</v>
      </c>
      <c r="G104" s="128">
        <v>5</v>
      </c>
      <c r="K104" s="169"/>
      <c r="L104" s="169"/>
      <c r="M104" s="169"/>
      <c r="N104" s="169"/>
      <c r="O104" s="169"/>
    </row>
    <row r="105" spans="1:7" ht="17.25" customHeight="1">
      <c r="A105" s="184" t="s">
        <v>133</v>
      </c>
      <c r="B105" s="414" t="s">
        <v>343</v>
      </c>
      <c r="C105" s="415"/>
      <c r="D105" s="415"/>
      <c r="E105" s="208">
        <f>G105/0.22*10</f>
        <v>1363636.3636363635</v>
      </c>
      <c r="F105" s="161">
        <v>2.2</v>
      </c>
      <c r="G105" s="142">
        <f>'ПФХД 2019'!I150</f>
        <v>30000</v>
      </c>
    </row>
    <row r="106" spans="1:7" ht="12.75">
      <c r="A106" s="434" t="s">
        <v>219</v>
      </c>
      <c r="B106" s="434"/>
      <c r="C106" s="434"/>
      <c r="D106" s="434"/>
      <c r="E106" s="176"/>
      <c r="F106" s="156" t="s">
        <v>6</v>
      </c>
      <c r="G106" s="145">
        <f>G105</f>
        <v>30000</v>
      </c>
    </row>
    <row r="107" spans="1:5" ht="12.75">
      <c r="A107" s="185"/>
      <c r="B107" s="185"/>
      <c r="C107" s="186"/>
      <c r="D107" s="186"/>
      <c r="E107" s="186"/>
    </row>
    <row r="108" spans="1:3" ht="12.75">
      <c r="A108" s="119" t="s">
        <v>200</v>
      </c>
      <c r="C108" s="124" t="s">
        <v>347</v>
      </c>
    </row>
    <row r="109" spans="1:4" ht="12.75">
      <c r="A109" s="131" t="s">
        <v>202</v>
      </c>
      <c r="D109" s="119" t="s">
        <v>304</v>
      </c>
    </row>
    <row r="110" ht="12.75">
      <c r="A110" s="119" t="s">
        <v>267</v>
      </c>
    </row>
    <row r="111" spans="1:7" ht="25.5">
      <c r="A111" s="126" t="s">
        <v>205</v>
      </c>
      <c r="B111" s="386" t="s">
        <v>246</v>
      </c>
      <c r="C111" s="399"/>
      <c r="D111" s="399"/>
      <c r="E111" s="387"/>
      <c r="F111" s="126" t="s">
        <v>263</v>
      </c>
      <c r="G111" s="151" t="s">
        <v>282</v>
      </c>
    </row>
    <row r="112" spans="1:7" ht="12.75">
      <c r="A112" s="128">
        <v>1</v>
      </c>
      <c r="B112" s="388">
        <v>2</v>
      </c>
      <c r="C112" s="400"/>
      <c r="D112" s="400"/>
      <c r="E112" s="389"/>
      <c r="F112" s="128">
        <v>4</v>
      </c>
      <c r="G112" s="128">
        <v>5</v>
      </c>
    </row>
    <row r="113" spans="1:7" ht="30.75" customHeight="1">
      <c r="A113" s="158" t="s">
        <v>133</v>
      </c>
      <c r="B113" s="373" t="s">
        <v>344</v>
      </c>
      <c r="C113" s="374"/>
      <c r="D113" s="374"/>
      <c r="E113" s="375"/>
      <c r="F113" s="161"/>
      <c r="G113" s="142">
        <f>'ПФХД 2019'!I151</f>
        <v>20000</v>
      </c>
    </row>
    <row r="114" spans="1:15" s="119" customFormat="1" ht="12.75">
      <c r="A114" s="382" t="s">
        <v>219</v>
      </c>
      <c r="B114" s="383"/>
      <c r="C114" s="383"/>
      <c r="D114" s="383"/>
      <c r="E114" s="384"/>
      <c r="F114" s="156" t="s">
        <v>6</v>
      </c>
      <c r="G114" s="145">
        <f>G113</f>
        <v>20000</v>
      </c>
      <c r="K114" s="224"/>
      <c r="L114" s="224"/>
      <c r="M114" s="224"/>
      <c r="N114" s="224"/>
      <c r="O114" s="224"/>
    </row>
    <row r="115" ht="9.75" customHeight="1"/>
    <row r="116" spans="1:3" ht="12.75">
      <c r="A116" s="119" t="s">
        <v>200</v>
      </c>
      <c r="C116" s="124" t="s">
        <v>349</v>
      </c>
    </row>
    <row r="117" spans="1:4" ht="12.75">
      <c r="A117" s="131" t="s">
        <v>202</v>
      </c>
      <c r="D117" s="119" t="s">
        <v>304</v>
      </c>
    </row>
    <row r="118" ht="12.75">
      <c r="A118" s="119" t="s">
        <v>268</v>
      </c>
    </row>
    <row r="119" spans="1:7" ht="25.5">
      <c r="A119" s="126" t="s">
        <v>205</v>
      </c>
      <c r="B119" s="386" t="s">
        <v>246</v>
      </c>
      <c r="C119" s="399"/>
      <c r="D119" s="399"/>
      <c r="E119" s="387"/>
      <c r="F119" s="126" t="s">
        <v>263</v>
      </c>
      <c r="G119" s="151" t="s">
        <v>282</v>
      </c>
    </row>
    <row r="120" spans="1:15" s="117" customFormat="1" ht="12.75">
      <c r="A120" s="128">
        <v>1</v>
      </c>
      <c r="B120" s="388">
        <v>2</v>
      </c>
      <c r="C120" s="400"/>
      <c r="D120" s="400"/>
      <c r="E120" s="389"/>
      <c r="F120" s="128">
        <v>4</v>
      </c>
      <c r="G120" s="128">
        <v>5</v>
      </c>
      <c r="K120" s="169"/>
      <c r="L120" s="169"/>
      <c r="M120" s="169"/>
      <c r="N120" s="169"/>
      <c r="O120" s="169"/>
    </row>
    <row r="121" spans="1:7" ht="32.25" customHeight="1">
      <c r="A121" s="158" t="s">
        <v>133</v>
      </c>
      <c r="B121" s="373" t="s">
        <v>283</v>
      </c>
      <c r="C121" s="374"/>
      <c r="D121" s="374"/>
      <c r="E121" s="375"/>
      <c r="F121" s="161"/>
      <c r="G121" s="142">
        <f>'ПФХД 2019'!I152</f>
        <v>50000</v>
      </c>
    </row>
    <row r="122" spans="1:7" ht="12.75">
      <c r="A122" s="382" t="s">
        <v>219</v>
      </c>
      <c r="B122" s="383"/>
      <c r="C122" s="383"/>
      <c r="D122" s="383"/>
      <c r="E122" s="384"/>
      <c r="F122" s="156" t="s">
        <v>6</v>
      </c>
      <c r="G122" s="145">
        <f>G121</f>
        <v>50000</v>
      </c>
    </row>
    <row r="123" ht="5.25" customHeight="1"/>
    <row r="124" spans="1:3" ht="12.75">
      <c r="A124" s="119" t="s">
        <v>200</v>
      </c>
      <c r="C124" s="124" t="s">
        <v>345</v>
      </c>
    </row>
    <row r="125" spans="1:4" ht="12.75">
      <c r="A125" s="131" t="s">
        <v>202</v>
      </c>
      <c r="D125" s="236" t="s">
        <v>304</v>
      </c>
    </row>
    <row r="126" ht="12.75">
      <c r="A126" s="119" t="s">
        <v>350</v>
      </c>
    </row>
    <row r="127" spans="1:7" ht="61.5" customHeight="1">
      <c r="A127" s="126" t="s">
        <v>205</v>
      </c>
      <c r="B127" s="395" t="s">
        <v>246</v>
      </c>
      <c r="C127" s="395"/>
      <c r="D127" s="395"/>
      <c r="E127" s="126" t="s">
        <v>260</v>
      </c>
      <c r="F127" s="126" t="s">
        <v>261</v>
      </c>
      <c r="G127" s="126" t="s">
        <v>266</v>
      </c>
    </row>
    <row r="128" spans="1:15" s="117" customFormat="1" ht="12.75">
      <c r="A128" s="128">
        <v>1</v>
      </c>
      <c r="B128" s="405">
        <v>2</v>
      </c>
      <c r="C128" s="405"/>
      <c r="D128" s="405"/>
      <c r="E128" s="128">
        <v>3</v>
      </c>
      <c r="F128" s="128">
        <v>4</v>
      </c>
      <c r="G128" s="128">
        <v>5</v>
      </c>
      <c r="K128" s="169"/>
      <c r="L128" s="169"/>
      <c r="M128" s="169"/>
      <c r="N128" s="169"/>
      <c r="O128" s="169"/>
    </row>
    <row r="129" spans="1:7" ht="27.75" customHeight="1">
      <c r="A129" s="184" t="s">
        <v>133</v>
      </c>
      <c r="B129" s="414" t="s">
        <v>348</v>
      </c>
      <c r="C129" s="415"/>
      <c r="D129" s="415"/>
      <c r="E129" s="208"/>
      <c r="F129" s="161"/>
      <c r="G129" s="142">
        <f>'ПФХД 2019'!I149</f>
        <v>10000</v>
      </c>
    </row>
    <row r="130" spans="1:7" ht="12.75">
      <c r="A130" s="434" t="s">
        <v>219</v>
      </c>
      <c r="B130" s="434"/>
      <c r="C130" s="434"/>
      <c r="D130" s="434"/>
      <c r="E130" s="176"/>
      <c r="F130" s="156" t="s">
        <v>6</v>
      </c>
      <c r="G130" s="145">
        <f>G129</f>
        <v>10000</v>
      </c>
    </row>
    <row r="131" ht="5.25" customHeight="1"/>
    <row r="132" spans="1:10" ht="21.75" customHeight="1">
      <c r="A132" s="393" t="s">
        <v>292</v>
      </c>
      <c r="B132" s="393"/>
      <c r="C132" s="393"/>
      <c r="D132" s="393"/>
      <c r="E132" s="393"/>
      <c r="F132" s="393"/>
      <c r="G132" s="393"/>
      <c r="H132" s="393"/>
      <c r="I132" s="393"/>
      <c r="J132" s="393"/>
    </row>
    <row r="134" spans="1:7" ht="12.75">
      <c r="A134" s="191" t="s">
        <v>200</v>
      </c>
      <c r="B134"/>
      <c r="C134" s="192"/>
      <c r="D134"/>
      <c r="E134"/>
      <c r="F134" s="193"/>
      <c r="G134"/>
    </row>
    <row r="135" spans="1:7" ht="12.75">
      <c r="A135" t="s">
        <v>202</v>
      </c>
      <c r="B135"/>
      <c r="C135"/>
      <c r="D135" s="191" t="s">
        <v>304</v>
      </c>
      <c r="E135"/>
      <c r="F135" s="193"/>
      <c r="G135"/>
    </row>
    <row r="136" spans="1:10" s="190" customFormat="1" ht="38.25">
      <c r="A136" s="194" t="s">
        <v>205</v>
      </c>
      <c r="B136" s="423" t="s">
        <v>246</v>
      </c>
      <c r="C136" s="423"/>
      <c r="D136" s="423"/>
      <c r="E136" s="194" t="s">
        <v>276</v>
      </c>
      <c r="F136" s="194" t="s">
        <v>277</v>
      </c>
      <c r="G136" s="194" t="s">
        <v>293</v>
      </c>
      <c r="H136" s="131"/>
      <c r="I136" s="131"/>
      <c r="J136" s="131"/>
    </row>
    <row r="137" spans="1:10" s="190" customFormat="1" ht="12.75">
      <c r="A137" s="195">
        <v>1</v>
      </c>
      <c r="B137" s="424">
        <v>2</v>
      </c>
      <c r="C137" s="424"/>
      <c r="D137" s="424"/>
      <c r="E137" s="195">
        <v>3</v>
      </c>
      <c r="F137" s="195">
        <v>4</v>
      </c>
      <c r="G137" s="195">
        <v>5</v>
      </c>
      <c r="H137" s="131"/>
      <c r="I137" s="131"/>
      <c r="J137" s="131"/>
    </row>
    <row r="138" spans="1:10" s="190" customFormat="1" ht="12.75">
      <c r="A138" s="196" t="s">
        <v>133</v>
      </c>
      <c r="B138" s="419"/>
      <c r="C138" s="420"/>
      <c r="D138" s="420"/>
      <c r="E138" s="207"/>
      <c r="F138" s="206"/>
      <c r="G138" s="198"/>
      <c r="H138" s="131"/>
      <c r="I138" s="131"/>
      <c r="J138" s="131"/>
    </row>
    <row r="139" spans="1:10" s="190" customFormat="1" ht="12.75">
      <c r="A139" s="421" t="s">
        <v>219</v>
      </c>
      <c r="B139" s="421"/>
      <c r="C139" s="421"/>
      <c r="D139" s="421"/>
      <c r="E139" s="199"/>
      <c r="F139" s="200" t="s">
        <v>6</v>
      </c>
      <c r="G139" s="201">
        <f>G138</f>
        <v>0</v>
      </c>
      <c r="H139" s="131"/>
      <c r="I139" s="131"/>
      <c r="J139" s="131"/>
    </row>
    <row r="141" spans="1:10" s="190" customFormat="1" ht="12.75">
      <c r="A141" s="393" t="s">
        <v>294</v>
      </c>
      <c r="B141" s="393"/>
      <c r="C141" s="393"/>
      <c r="D141" s="393"/>
      <c r="E141" s="393"/>
      <c r="F141" s="393"/>
      <c r="G141" s="393"/>
      <c r="H141" s="393"/>
      <c r="I141" s="393"/>
      <c r="J141" s="393"/>
    </row>
    <row r="143" spans="1:10" s="190" customFormat="1" ht="12.75">
      <c r="A143" s="191" t="s">
        <v>200</v>
      </c>
      <c r="B143"/>
      <c r="C143" s="192"/>
      <c r="D143"/>
      <c r="E143"/>
      <c r="F143" s="193"/>
      <c r="G143"/>
      <c r="H143" s="131"/>
      <c r="I143" s="131"/>
      <c r="J143" s="131"/>
    </row>
    <row r="144" spans="1:10" s="190" customFormat="1" ht="12.75">
      <c r="A144" t="s">
        <v>202</v>
      </c>
      <c r="B144"/>
      <c r="C144"/>
      <c r="D144" s="191" t="s">
        <v>304</v>
      </c>
      <c r="E144"/>
      <c r="F144" s="193"/>
      <c r="G144"/>
      <c r="H144" s="131"/>
      <c r="I144" s="131"/>
      <c r="J144" s="131"/>
    </row>
    <row r="145" spans="1:10" s="190" customFormat="1" ht="38.25">
      <c r="A145" s="194" t="s">
        <v>205</v>
      </c>
      <c r="B145" s="423" t="s">
        <v>246</v>
      </c>
      <c r="C145" s="423"/>
      <c r="D145" s="423"/>
      <c r="E145" s="194" t="s">
        <v>276</v>
      </c>
      <c r="F145" s="194" t="s">
        <v>277</v>
      </c>
      <c r="G145" s="194" t="s">
        <v>293</v>
      </c>
      <c r="H145" s="131"/>
      <c r="I145" s="131"/>
      <c r="J145" s="131"/>
    </row>
    <row r="146" spans="1:10" s="190" customFormat="1" ht="12.75">
      <c r="A146" s="195">
        <v>1</v>
      </c>
      <c r="B146" s="424">
        <v>2</v>
      </c>
      <c r="C146" s="424"/>
      <c r="D146" s="424"/>
      <c r="E146" s="195">
        <v>3</v>
      </c>
      <c r="F146" s="195">
        <v>4</v>
      </c>
      <c r="G146" s="195">
        <v>5</v>
      </c>
      <c r="H146" s="131"/>
      <c r="I146" s="131"/>
      <c r="J146" s="131"/>
    </row>
    <row r="147" spans="1:10" s="190" customFormat="1" ht="12.75">
      <c r="A147" s="196" t="s">
        <v>133</v>
      </c>
      <c r="B147" s="419"/>
      <c r="C147" s="420"/>
      <c r="D147" s="420"/>
      <c r="E147" s="207"/>
      <c r="F147" s="206"/>
      <c r="G147" s="198"/>
      <c r="H147" s="131"/>
      <c r="I147" s="131"/>
      <c r="J147" s="131"/>
    </row>
    <row r="148" spans="1:10" s="190" customFormat="1" ht="12.75">
      <c r="A148" s="421" t="s">
        <v>219</v>
      </c>
      <c r="B148" s="421"/>
      <c r="C148" s="421"/>
      <c r="D148" s="421"/>
      <c r="E148" s="199"/>
      <c r="F148" s="200" t="s">
        <v>6</v>
      </c>
      <c r="G148" s="201">
        <f>G147</f>
        <v>0</v>
      </c>
      <c r="H148" s="131"/>
      <c r="I148" s="131"/>
      <c r="J148" s="131"/>
    </row>
    <row r="149" spans="1:10" s="190" customFormat="1" ht="6.75" customHeight="1" hidden="1">
      <c r="A149" s="131"/>
      <c r="B149" s="131"/>
      <c r="C149" s="131"/>
      <c r="D149" s="131"/>
      <c r="E149" s="131"/>
      <c r="F149" s="117"/>
      <c r="G149" s="131"/>
      <c r="H149" s="131"/>
      <c r="I149" s="131"/>
      <c r="J149" s="131"/>
    </row>
    <row r="150" spans="1:10" s="190" customFormat="1" ht="11.25" customHeight="1">
      <c r="A150" s="393" t="s">
        <v>285</v>
      </c>
      <c r="B150" s="393"/>
      <c r="C150" s="393"/>
      <c r="D150" s="393"/>
      <c r="E150" s="393"/>
      <c r="F150" s="393"/>
      <c r="G150" s="393"/>
      <c r="H150" s="393"/>
      <c r="I150" s="393"/>
      <c r="J150" s="393"/>
    </row>
    <row r="151" spans="1:10" s="190" customFormat="1" ht="11.25" customHeight="1">
      <c r="A151" s="120"/>
      <c r="B151" s="120"/>
      <c r="C151" s="120"/>
      <c r="D151" s="120"/>
      <c r="E151" s="120"/>
      <c r="F151" s="120"/>
      <c r="G151" s="120"/>
      <c r="H151" s="120"/>
      <c r="I151" s="120"/>
      <c r="J151" s="120"/>
    </row>
    <row r="152" spans="1:3" ht="14.25">
      <c r="A152" s="170" t="s">
        <v>200</v>
      </c>
      <c r="C152" s="171">
        <v>244</v>
      </c>
    </row>
    <row r="153" spans="1:4" ht="14.25" customHeight="1">
      <c r="A153" s="131" t="s">
        <v>202</v>
      </c>
      <c r="D153" s="119" t="s">
        <v>304</v>
      </c>
    </row>
    <row r="154" ht="12.75">
      <c r="A154" s="119" t="s">
        <v>286</v>
      </c>
    </row>
    <row r="155" spans="1:8" ht="43.5" customHeight="1">
      <c r="A155" s="126" t="s">
        <v>205</v>
      </c>
      <c r="B155" s="386" t="s">
        <v>246</v>
      </c>
      <c r="C155" s="399"/>
      <c r="D155" s="387"/>
      <c r="E155" s="126" t="s">
        <v>247</v>
      </c>
      <c r="F155" s="126" t="s">
        <v>248</v>
      </c>
      <c r="G155" s="126" t="s">
        <v>249</v>
      </c>
      <c r="H155" s="151" t="s">
        <v>225</v>
      </c>
    </row>
    <row r="156" spans="1:8" ht="12.75">
      <c r="A156" s="128">
        <v>1</v>
      </c>
      <c r="B156" s="388">
        <v>2</v>
      </c>
      <c r="C156" s="400"/>
      <c r="D156" s="389"/>
      <c r="E156" s="128">
        <v>3</v>
      </c>
      <c r="F156" s="128">
        <v>4</v>
      </c>
      <c r="G156" s="128">
        <v>5</v>
      </c>
      <c r="H156" s="128">
        <v>6</v>
      </c>
    </row>
    <row r="157" spans="1:8" ht="12.75">
      <c r="A157" s="158" t="s">
        <v>133</v>
      </c>
      <c r="B157" s="373" t="s">
        <v>295</v>
      </c>
      <c r="C157" s="432"/>
      <c r="D157" s="433"/>
      <c r="E157" s="172"/>
      <c r="F157" s="161">
        <v>12</v>
      </c>
      <c r="G157" s="257">
        <f>H157/F157</f>
        <v>3083.3333333333335</v>
      </c>
      <c r="H157" s="142">
        <f>'ПФХД 2019'!I160</f>
        <v>37000</v>
      </c>
    </row>
    <row r="158" spans="1:8" ht="12.75">
      <c r="A158" s="376" t="s">
        <v>250</v>
      </c>
      <c r="B158" s="377"/>
      <c r="C158" s="377"/>
      <c r="D158" s="378"/>
      <c r="E158" s="156" t="s">
        <v>6</v>
      </c>
      <c r="F158" s="156" t="s">
        <v>6</v>
      </c>
      <c r="G158" s="156" t="s">
        <v>6</v>
      </c>
      <c r="H158" s="145">
        <f>SUM(H157:H157)</f>
        <v>37000</v>
      </c>
    </row>
    <row r="159" ht="11.25" customHeight="1"/>
    <row r="160" ht="13.5" customHeight="1">
      <c r="A160" s="119" t="s">
        <v>284</v>
      </c>
    </row>
    <row r="161" spans="1:9" ht="38.25">
      <c r="A161" s="126" t="s">
        <v>205</v>
      </c>
      <c r="B161" s="386" t="s">
        <v>246</v>
      </c>
      <c r="C161" s="399"/>
      <c r="D161" s="387"/>
      <c r="E161" s="126" t="s">
        <v>251</v>
      </c>
      <c r="F161" s="126" t="s">
        <v>252</v>
      </c>
      <c r="G161" s="126" t="s">
        <v>253</v>
      </c>
      <c r="I161" s="230"/>
    </row>
    <row r="162" spans="1:7" ht="12.75">
      <c r="A162" s="128">
        <v>1</v>
      </c>
      <c r="B162" s="388">
        <v>2</v>
      </c>
      <c r="C162" s="400"/>
      <c r="D162" s="389"/>
      <c r="E162" s="128">
        <v>3</v>
      </c>
      <c r="F162" s="128">
        <v>4</v>
      </c>
      <c r="G162" s="128">
        <v>5</v>
      </c>
    </row>
    <row r="163" spans="1:7" ht="21" customHeight="1">
      <c r="A163" s="158" t="s">
        <v>133</v>
      </c>
      <c r="B163" s="373" t="s">
        <v>254</v>
      </c>
      <c r="C163" s="374"/>
      <c r="D163" s="375"/>
      <c r="E163" s="161"/>
      <c r="F163" s="162"/>
      <c r="G163" s="142">
        <f>'ПФХД 2019'!I161</f>
        <v>30000</v>
      </c>
    </row>
    <row r="164" spans="1:7" ht="14.25" customHeight="1">
      <c r="A164" s="376" t="s">
        <v>219</v>
      </c>
      <c r="B164" s="377"/>
      <c r="C164" s="377"/>
      <c r="D164" s="378"/>
      <c r="E164" s="156" t="s">
        <v>6</v>
      </c>
      <c r="F164" s="156" t="s">
        <v>6</v>
      </c>
      <c r="G164" s="145">
        <f>SUM(G163:G163)</f>
        <v>30000</v>
      </c>
    </row>
    <row r="165" ht="7.5" customHeight="1"/>
    <row r="166" ht="12.75" customHeight="1">
      <c r="A166" s="119" t="s">
        <v>287</v>
      </c>
    </row>
    <row r="167" spans="1:8" ht="38.25">
      <c r="A167" s="126" t="s">
        <v>205</v>
      </c>
      <c r="B167" s="395" t="s">
        <v>16</v>
      </c>
      <c r="C167" s="395"/>
      <c r="D167" s="395"/>
      <c r="E167" s="126" t="s">
        <v>255</v>
      </c>
      <c r="F167" s="126" t="s">
        <v>256</v>
      </c>
      <c r="G167" s="126" t="s">
        <v>257</v>
      </c>
      <c r="H167" s="126" t="s">
        <v>258</v>
      </c>
    </row>
    <row r="168" spans="1:8" ht="12.75">
      <c r="A168" s="128">
        <v>1</v>
      </c>
      <c r="B168" s="405">
        <v>2</v>
      </c>
      <c r="C168" s="405"/>
      <c r="D168" s="405"/>
      <c r="E168" s="128">
        <v>4</v>
      </c>
      <c r="F168" s="128">
        <v>5</v>
      </c>
      <c r="G168" s="128">
        <v>6</v>
      </c>
      <c r="H168" s="128">
        <v>6</v>
      </c>
    </row>
    <row r="169" spans="1:12" ht="12.75">
      <c r="A169" s="161">
        <v>1</v>
      </c>
      <c r="B169" s="427" t="s">
        <v>296</v>
      </c>
      <c r="C169" s="430"/>
      <c r="D169" s="431"/>
      <c r="E169" s="232">
        <f>H169/F169</f>
        <v>0</v>
      </c>
      <c r="F169" s="213">
        <v>5.5</v>
      </c>
      <c r="G169" s="173"/>
      <c r="H169" s="174">
        <v>0</v>
      </c>
      <c r="L169" s="131"/>
    </row>
    <row r="170" spans="1:12" ht="12.75">
      <c r="A170" s="161">
        <v>2</v>
      </c>
      <c r="B170" s="427" t="s">
        <v>297</v>
      </c>
      <c r="C170" s="428"/>
      <c r="D170" s="429"/>
      <c r="E170" s="232">
        <f>H170/F170</f>
        <v>0</v>
      </c>
      <c r="F170" s="213">
        <v>1520</v>
      </c>
      <c r="G170" s="173"/>
      <c r="H170" s="174">
        <v>0</v>
      </c>
      <c r="L170" s="131"/>
    </row>
    <row r="171" spans="1:12" ht="12.75">
      <c r="A171" s="161">
        <v>3</v>
      </c>
      <c r="B171" s="427" t="s">
        <v>298</v>
      </c>
      <c r="C171" s="428"/>
      <c r="D171" s="429"/>
      <c r="E171" s="232">
        <f>H171/F171</f>
        <v>4989.485757981265</v>
      </c>
      <c r="F171" s="213">
        <v>16.7392</v>
      </c>
      <c r="G171" s="173"/>
      <c r="H171" s="174">
        <f>K172-H173</f>
        <v>83520</v>
      </c>
      <c r="K171" s="234">
        <f>'ПФХД 2019'!I162</f>
        <v>180000</v>
      </c>
      <c r="L171" s="131"/>
    </row>
    <row r="172" spans="1:11" ht="12.75">
      <c r="A172" s="161">
        <v>4</v>
      </c>
      <c r="B172" s="427" t="s">
        <v>299</v>
      </c>
      <c r="C172" s="428"/>
      <c r="D172" s="429"/>
      <c r="E172" s="232">
        <f>H172/F172</f>
        <v>5067.226890756303</v>
      </c>
      <c r="F172" s="213">
        <v>19.04</v>
      </c>
      <c r="G172" s="173"/>
      <c r="H172" s="174">
        <f>K173</f>
        <v>96480</v>
      </c>
      <c r="K172" s="235">
        <f>K171*0.464</f>
        <v>83520</v>
      </c>
    </row>
    <row r="173" spans="1:12" ht="12.75">
      <c r="A173" s="161">
        <v>5</v>
      </c>
      <c r="B173" s="427" t="s">
        <v>300</v>
      </c>
      <c r="C173" s="428"/>
      <c r="D173" s="429"/>
      <c r="E173" s="232">
        <v>59.9466</v>
      </c>
      <c r="F173" s="213">
        <v>427.16</v>
      </c>
      <c r="G173" s="173"/>
      <c r="H173" s="174">
        <v>0</v>
      </c>
      <c r="K173" s="235">
        <f>K171-K172</f>
        <v>96480</v>
      </c>
      <c r="L173" s="131"/>
    </row>
    <row r="174" spans="1:12" ht="12.75">
      <c r="A174" s="434" t="s">
        <v>219</v>
      </c>
      <c r="B174" s="434"/>
      <c r="C174" s="434"/>
      <c r="D174" s="434"/>
      <c r="E174" s="156" t="s">
        <v>6</v>
      </c>
      <c r="F174" s="156" t="s">
        <v>6</v>
      </c>
      <c r="G174" s="156" t="s">
        <v>6</v>
      </c>
      <c r="H174" s="145">
        <f>SUM(H169:H173)</f>
        <v>180000</v>
      </c>
      <c r="K174" s="190">
        <v>0</v>
      </c>
      <c r="L174" s="228">
        <f>H174-K174</f>
        <v>180000</v>
      </c>
    </row>
    <row r="175" spans="1:8" ht="12.75">
      <c r="A175" s="177"/>
      <c r="B175" s="177"/>
      <c r="C175" s="177"/>
      <c r="D175" s="177"/>
      <c r="E175" s="181"/>
      <c r="F175" s="181"/>
      <c r="G175" s="181"/>
      <c r="H175" s="182"/>
    </row>
    <row r="176" spans="1:15" ht="12.75">
      <c r="A176" s="191" t="s">
        <v>288</v>
      </c>
      <c r="K176" s="227"/>
      <c r="L176" s="227"/>
      <c r="M176" s="227"/>
      <c r="N176" s="227"/>
      <c r="O176" s="227"/>
    </row>
    <row r="177" spans="1:15" ht="37.5" customHeight="1">
      <c r="A177" s="194" t="s">
        <v>205</v>
      </c>
      <c r="B177" s="423" t="s">
        <v>246</v>
      </c>
      <c r="C177" s="423"/>
      <c r="D177" s="423"/>
      <c r="E177" s="194" t="s">
        <v>263</v>
      </c>
      <c r="F177" s="214" t="s">
        <v>301</v>
      </c>
      <c r="G177" s="194" t="s">
        <v>302</v>
      </c>
      <c r="H177" s="216"/>
      <c r="I177" s="233"/>
      <c r="K177" s="227"/>
      <c r="L177" s="227"/>
      <c r="M177" s="227"/>
      <c r="N177" s="227"/>
      <c r="O177" s="227"/>
    </row>
    <row r="178" spans="1:15" ht="12.75">
      <c r="A178" s="195">
        <v>1</v>
      </c>
      <c r="B178" s="424">
        <v>2</v>
      </c>
      <c r="C178" s="424"/>
      <c r="D178" s="424"/>
      <c r="E178" s="195">
        <v>3</v>
      </c>
      <c r="F178" s="215">
        <v>4</v>
      </c>
      <c r="G178" s="195">
        <v>5</v>
      </c>
      <c r="H178" s="217"/>
      <c r="K178" s="227"/>
      <c r="L178" s="227"/>
      <c r="M178" s="227"/>
      <c r="N178" s="227"/>
      <c r="O178" s="227"/>
    </row>
    <row r="179" spans="1:15" ht="12.75">
      <c r="A179" s="196" t="s">
        <v>133</v>
      </c>
      <c r="B179" s="419" t="s">
        <v>303</v>
      </c>
      <c r="C179" s="420"/>
      <c r="D179" s="420"/>
      <c r="E179" s="207"/>
      <c r="F179" s="219"/>
      <c r="G179" s="198">
        <f>'ПФХД 2019'!I163</f>
        <v>30000</v>
      </c>
      <c r="H179" s="218"/>
      <c r="K179" s="227"/>
      <c r="L179" s="227"/>
      <c r="M179" s="227"/>
      <c r="N179" s="227"/>
      <c r="O179" s="227"/>
    </row>
    <row r="180" spans="1:15" ht="12.75">
      <c r="A180" s="421" t="s">
        <v>219</v>
      </c>
      <c r="B180" s="421"/>
      <c r="C180" s="421"/>
      <c r="D180" s="421"/>
      <c r="E180" s="199"/>
      <c r="F180" s="220" t="s">
        <v>6</v>
      </c>
      <c r="G180" s="201">
        <f>G179</f>
        <v>30000</v>
      </c>
      <c r="H180" s="205"/>
      <c r="K180" s="227"/>
      <c r="L180" s="227"/>
      <c r="M180" s="227"/>
      <c r="N180" s="227"/>
      <c r="O180" s="227"/>
    </row>
    <row r="182" ht="12.75">
      <c r="A182" s="119" t="s">
        <v>289</v>
      </c>
    </row>
    <row r="183" spans="1:7" ht="12.75">
      <c r="A183" t="s">
        <v>202</v>
      </c>
      <c r="B183"/>
      <c r="C183"/>
      <c r="D183" s="191" t="s">
        <v>304</v>
      </c>
      <c r="E183"/>
      <c r="F183" s="193"/>
      <c r="G183"/>
    </row>
    <row r="184" spans="1:9" ht="38.25" customHeight="1">
      <c r="A184" s="175" t="s">
        <v>205</v>
      </c>
      <c r="B184" s="407" t="s">
        <v>16</v>
      </c>
      <c r="C184" s="408"/>
      <c r="D184" s="408"/>
      <c r="E184" s="408"/>
      <c r="F184" s="408"/>
      <c r="G184" s="408"/>
      <c r="H184" s="409"/>
      <c r="I184" s="175" t="s">
        <v>259</v>
      </c>
    </row>
    <row r="185" spans="1:9" ht="12.75" customHeight="1">
      <c r="A185" s="128">
        <v>1</v>
      </c>
      <c r="B185" s="388">
        <v>2</v>
      </c>
      <c r="C185" s="400"/>
      <c r="D185" s="400"/>
      <c r="E185" s="400"/>
      <c r="F185" s="400"/>
      <c r="G185" s="400"/>
      <c r="H185" s="389"/>
      <c r="I185" s="128">
        <v>3</v>
      </c>
    </row>
    <row r="186" spans="1:9" ht="152.25" customHeight="1">
      <c r="A186" s="179">
        <v>1</v>
      </c>
      <c r="B186" s="379" t="s">
        <v>307</v>
      </c>
      <c r="C186" s="380"/>
      <c r="D186" s="380"/>
      <c r="E186" s="380"/>
      <c r="F186" s="380"/>
      <c r="G186" s="380"/>
      <c r="H186" s="381"/>
      <c r="I186" s="231">
        <f>'ПФХД 2019'!I164</f>
        <v>650000</v>
      </c>
    </row>
    <row r="187" spans="1:9" ht="12.75">
      <c r="A187" s="382" t="s">
        <v>219</v>
      </c>
      <c r="B187" s="383"/>
      <c r="C187" s="383"/>
      <c r="D187" s="383"/>
      <c r="E187" s="383"/>
      <c r="F187" s="383"/>
      <c r="G187" s="383"/>
      <c r="H187" s="384"/>
      <c r="I187" s="145">
        <f>SUM(I186:I186)</f>
        <v>650000</v>
      </c>
    </row>
    <row r="188" ht="7.5" customHeight="1"/>
    <row r="189" spans="1:15" s="117" customFormat="1" ht="12.75" customHeight="1">
      <c r="A189" s="131"/>
      <c r="B189" s="131"/>
      <c r="C189" s="131"/>
      <c r="D189" s="131"/>
      <c r="E189" s="131"/>
      <c r="G189" s="131"/>
      <c r="H189" s="131"/>
      <c r="I189" s="131"/>
      <c r="K189" s="169"/>
      <c r="L189" s="169"/>
      <c r="M189" s="169"/>
      <c r="N189" s="169"/>
      <c r="O189" s="169"/>
    </row>
    <row r="190" spans="1:15" s="117" customFormat="1" ht="12.75" customHeight="1">
      <c r="A190" s="119" t="s">
        <v>312</v>
      </c>
      <c r="B190" s="131"/>
      <c r="C190" s="131"/>
      <c r="D190" s="131"/>
      <c r="E190" s="131"/>
      <c r="G190" s="131"/>
      <c r="H190" s="131"/>
      <c r="I190" s="131"/>
      <c r="K190" s="169"/>
      <c r="L190" s="169"/>
      <c r="M190" s="169"/>
      <c r="N190" s="169"/>
      <c r="O190" s="169"/>
    </row>
    <row r="191" spans="1:15" s="117" customFormat="1" ht="12.75" customHeight="1">
      <c r="A191" t="s">
        <v>202</v>
      </c>
      <c r="B191"/>
      <c r="C191"/>
      <c r="D191" s="191" t="s">
        <v>304</v>
      </c>
      <c r="E191"/>
      <c r="F191" s="193"/>
      <c r="G191"/>
      <c r="H191" s="131"/>
      <c r="I191" s="131"/>
      <c r="K191" s="169"/>
      <c r="L191" s="169"/>
      <c r="M191" s="169"/>
      <c r="N191" s="169"/>
      <c r="O191" s="169"/>
    </row>
    <row r="192" spans="1:15" s="117" customFormat="1" ht="12.75" customHeight="1">
      <c r="A192" s="175" t="s">
        <v>205</v>
      </c>
      <c r="B192" s="407" t="s">
        <v>16</v>
      </c>
      <c r="C192" s="408"/>
      <c r="D192" s="408"/>
      <c r="E192" s="408"/>
      <c r="F192" s="408"/>
      <c r="G192" s="408"/>
      <c r="H192" s="409"/>
      <c r="I192" s="175" t="s">
        <v>259</v>
      </c>
      <c r="K192" s="169"/>
      <c r="L192" s="169"/>
      <c r="M192" s="169"/>
      <c r="N192" s="169"/>
      <c r="O192" s="169"/>
    </row>
    <row r="193" spans="1:15" s="117" customFormat="1" ht="12.75" customHeight="1">
      <c r="A193" s="128">
        <v>1</v>
      </c>
      <c r="B193" s="388">
        <v>2</v>
      </c>
      <c r="C193" s="400"/>
      <c r="D193" s="400"/>
      <c r="E193" s="400"/>
      <c r="F193" s="400"/>
      <c r="G193" s="400"/>
      <c r="H193" s="389"/>
      <c r="I193" s="128">
        <v>3</v>
      </c>
      <c r="K193" s="169"/>
      <c r="L193" s="169"/>
      <c r="M193" s="169"/>
      <c r="N193" s="169"/>
      <c r="O193" s="169"/>
    </row>
    <row r="194" spans="1:15" s="117" customFormat="1" ht="78" customHeight="1">
      <c r="A194" s="179">
        <v>1</v>
      </c>
      <c r="B194" s="379" t="s">
        <v>351</v>
      </c>
      <c r="C194" s="380"/>
      <c r="D194" s="380"/>
      <c r="E194" s="380"/>
      <c r="F194" s="380"/>
      <c r="G194" s="380"/>
      <c r="H194" s="381"/>
      <c r="I194" s="231">
        <f>'ПФХД 2019'!I165</f>
        <v>450000</v>
      </c>
      <c r="K194" s="169"/>
      <c r="L194" s="169"/>
      <c r="M194" s="169"/>
      <c r="N194" s="169"/>
      <c r="O194" s="169"/>
    </row>
    <row r="195" spans="1:15" s="117" customFormat="1" ht="12.75" customHeight="1">
      <c r="A195" s="382" t="s">
        <v>219</v>
      </c>
      <c r="B195" s="383"/>
      <c r="C195" s="383"/>
      <c r="D195" s="383"/>
      <c r="E195" s="383"/>
      <c r="F195" s="383"/>
      <c r="G195" s="383"/>
      <c r="H195" s="384"/>
      <c r="I195" s="145">
        <f>SUM(I194:I194)</f>
        <v>450000</v>
      </c>
      <c r="K195" s="169"/>
      <c r="L195" s="169"/>
      <c r="M195" s="169"/>
      <c r="N195" s="169"/>
      <c r="O195" s="169"/>
    </row>
    <row r="196" spans="1:15" s="117" customFormat="1" ht="12.75" customHeight="1">
      <c r="A196" s="177"/>
      <c r="B196" s="177"/>
      <c r="C196" s="177"/>
      <c r="D196" s="177"/>
      <c r="E196" s="177"/>
      <c r="F196" s="177"/>
      <c r="G196" s="177"/>
      <c r="H196" s="177"/>
      <c r="I196" s="182"/>
      <c r="K196" s="169"/>
      <c r="L196" s="169"/>
      <c r="M196" s="169"/>
      <c r="N196" s="169"/>
      <c r="O196" s="169"/>
    </row>
    <row r="199" spans="1:10" ht="12.75">
      <c r="A199" s="119" t="s">
        <v>200</v>
      </c>
      <c r="C199" s="124" t="s">
        <v>352</v>
      </c>
      <c r="J199" s="240"/>
    </row>
    <row r="200" spans="1:4" ht="12.75">
      <c r="A200" s="131" t="s">
        <v>202</v>
      </c>
      <c r="D200" s="119" t="s">
        <v>304</v>
      </c>
    </row>
    <row r="201" ht="12.75">
      <c r="A201" s="119" t="s">
        <v>290</v>
      </c>
    </row>
    <row r="202" spans="1:7" ht="25.5">
      <c r="A202" s="175" t="s">
        <v>205</v>
      </c>
      <c r="B202" s="407" t="s">
        <v>246</v>
      </c>
      <c r="C202" s="408"/>
      <c r="D202" s="408"/>
      <c r="E202" s="409"/>
      <c r="F202" s="175" t="s">
        <v>263</v>
      </c>
      <c r="G202" s="175" t="s">
        <v>282</v>
      </c>
    </row>
    <row r="203" spans="1:7" ht="12.75">
      <c r="A203" s="128">
        <v>1</v>
      </c>
      <c r="B203" s="388">
        <v>2</v>
      </c>
      <c r="C203" s="400"/>
      <c r="D203" s="400"/>
      <c r="E203" s="389"/>
      <c r="F203" s="128">
        <v>3</v>
      </c>
      <c r="G203" s="128">
        <v>4</v>
      </c>
    </row>
    <row r="204" spans="1:7" ht="12.75">
      <c r="A204" s="128">
        <v>1</v>
      </c>
      <c r="B204" s="411" t="s">
        <v>353</v>
      </c>
      <c r="C204" s="412"/>
      <c r="D204" s="412"/>
      <c r="E204" s="413"/>
      <c r="F204" s="128"/>
      <c r="G204" s="242">
        <f>'ПФХД 2019'!I166</f>
        <v>100000</v>
      </c>
    </row>
    <row r="205" spans="1:7" ht="12.75">
      <c r="A205" s="382" t="s">
        <v>219</v>
      </c>
      <c r="B205" s="383"/>
      <c r="C205" s="383"/>
      <c r="D205" s="383"/>
      <c r="E205" s="384"/>
      <c r="F205" s="156" t="s">
        <v>6</v>
      </c>
      <c r="G205" s="145">
        <f>SUM(G204:G204)</f>
        <v>100000</v>
      </c>
    </row>
    <row r="207" spans="1:9" ht="12.75">
      <c r="A207" s="240" t="s">
        <v>306</v>
      </c>
      <c r="B207" s="240"/>
      <c r="C207" s="240"/>
      <c r="D207" s="240"/>
      <c r="E207" s="240"/>
      <c r="F207" s="240"/>
      <c r="G207" s="240"/>
      <c r="H207" s="240"/>
      <c r="I207" s="240"/>
    </row>
    <row r="208" ht="14.25" customHeight="1">
      <c r="A208" s="119" t="s">
        <v>291</v>
      </c>
    </row>
    <row r="209" spans="1:8" ht="25.5">
      <c r="A209" s="178" t="s">
        <v>205</v>
      </c>
      <c r="B209" s="386" t="s">
        <v>246</v>
      </c>
      <c r="C209" s="399"/>
      <c r="D209" s="399"/>
      <c r="E209" s="399"/>
      <c r="F209" s="399"/>
      <c r="G209" s="387"/>
      <c r="H209" s="178" t="s">
        <v>314</v>
      </c>
    </row>
    <row r="210" spans="1:8" ht="12.75">
      <c r="A210" s="128">
        <v>1</v>
      </c>
      <c r="B210" s="388">
        <v>2</v>
      </c>
      <c r="C210" s="400"/>
      <c r="D210" s="400"/>
      <c r="E210" s="400"/>
      <c r="F210" s="400"/>
      <c r="G210" s="389"/>
      <c r="H210" s="128">
        <v>3</v>
      </c>
    </row>
    <row r="211" spans="1:8" ht="128.25" customHeight="1">
      <c r="A211" s="221">
        <v>1</v>
      </c>
      <c r="B211" s="416" t="s">
        <v>315</v>
      </c>
      <c r="C211" s="417"/>
      <c r="D211" s="417"/>
      <c r="E211" s="417"/>
      <c r="F211" s="417"/>
      <c r="G211" s="418"/>
      <c r="H211" s="231">
        <f>'ПФХД 2019'!I168</f>
        <v>465000</v>
      </c>
    </row>
    <row r="212" spans="1:15" s="117" customFormat="1" ht="12.75">
      <c r="A212" s="382" t="s">
        <v>219</v>
      </c>
      <c r="B212" s="383"/>
      <c r="C212" s="383"/>
      <c r="D212" s="383"/>
      <c r="E212" s="383"/>
      <c r="F212" s="383"/>
      <c r="G212" s="384"/>
      <c r="H212" s="145">
        <f>SUM(H211:H211)</f>
        <v>465000</v>
      </c>
      <c r="I212" s="131"/>
      <c r="K212" s="190"/>
      <c r="L212" s="190"/>
      <c r="M212" s="169"/>
      <c r="N212" s="169"/>
      <c r="O212" s="169"/>
    </row>
    <row r="213" spans="1:15" s="117" customFormat="1" ht="12.75">
      <c r="A213" s="131"/>
      <c r="B213" s="131"/>
      <c r="C213" s="131"/>
      <c r="D213" s="131"/>
      <c r="E213" s="131"/>
      <c r="G213" s="131"/>
      <c r="H213" s="131"/>
      <c r="I213" s="131"/>
      <c r="K213" s="169"/>
      <c r="L213" s="169"/>
      <c r="M213" s="169"/>
      <c r="N213" s="169"/>
      <c r="O213" s="169"/>
    </row>
    <row r="214" spans="1:15" s="117" customFormat="1" ht="12.75">
      <c r="A214" s="119" t="s">
        <v>357</v>
      </c>
      <c r="B214" s="131"/>
      <c r="C214" s="131"/>
      <c r="D214" s="131"/>
      <c r="E214" s="131"/>
      <c r="G214" s="131"/>
      <c r="H214" s="131"/>
      <c r="I214" s="131"/>
      <c r="K214" s="169"/>
      <c r="L214" s="169"/>
      <c r="M214" s="169"/>
      <c r="N214" s="169"/>
      <c r="O214" s="169"/>
    </row>
    <row r="215" spans="1:15" s="117" customFormat="1" ht="12.75">
      <c r="A215" t="s">
        <v>202</v>
      </c>
      <c r="B215"/>
      <c r="C215"/>
      <c r="D215" s="191" t="s">
        <v>304</v>
      </c>
      <c r="E215"/>
      <c r="F215" s="193"/>
      <c r="G215"/>
      <c r="H215" s="131"/>
      <c r="I215" s="131"/>
      <c r="K215" s="169"/>
      <c r="L215" s="169"/>
      <c r="M215" s="169"/>
      <c r="N215" s="169"/>
      <c r="O215" s="169"/>
    </row>
    <row r="216" spans="1:15" s="119" customFormat="1" ht="22.5" customHeight="1">
      <c r="A216" s="178" t="s">
        <v>205</v>
      </c>
      <c r="B216" s="386" t="s">
        <v>246</v>
      </c>
      <c r="C216" s="399"/>
      <c r="D216" s="399"/>
      <c r="E216" s="399"/>
      <c r="F216" s="399"/>
      <c r="G216" s="387"/>
      <c r="H216" s="178" t="s">
        <v>314</v>
      </c>
      <c r="I216" s="131"/>
      <c r="K216" s="224"/>
      <c r="L216" s="224"/>
      <c r="M216" s="224"/>
      <c r="N216" s="224"/>
      <c r="O216" s="224"/>
    </row>
    <row r="217" spans="1:15" s="119" customFormat="1" ht="13.5" customHeight="1">
      <c r="A217" s="128">
        <v>1</v>
      </c>
      <c r="B217" s="388">
        <v>2</v>
      </c>
      <c r="C217" s="400"/>
      <c r="D217" s="400"/>
      <c r="E217" s="400"/>
      <c r="F217" s="400"/>
      <c r="G217" s="389"/>
      <c r="H217" s="128">
        <v>3</v>
      </c>
      <c r="I217" s="117"/>
      <c r="K217" s="224"/>
      <c r="L217" s="224"/>
      <c r="M217" s="224"/>
      <c r="N217" s="224"/>
      <c r="O217" s="224"/>
    </row>
    <row r="218" spans="1:15" s="119" customFormat="1" ht="105" customHeight="1">
      <c r="A218" s="221">
        <v>1</v>
      </c>
      <c r="B218" s="416" t="s">
        <v>316</v>
      </c>
      <c r="C218" s="417"/>
      <c r="D218" s="417"/>
      <c r="E218" s="417"/>
      <c r="F218" s="417"/>
      <c r="G218" s="418"/>
      <c r="H218" s="231">
        <f>'ПФХД 2019'!I170</f>
        <v>920000</v>
      </c>
      <c r="I218" s="117"/>
      <c r="K218" s="224"/>
      <c r="L218" s="224"/>
      <c r="M218" s="224"/>
      <c r="N218" s="224"/>
      <c r="O218" s="224"/>
    </row>
    <row r="219" spans="1:12" ht="12.75">
      <c r="A219" s="382" t="s">
        <v>219</v>
      </c>
      <c r="B219" s="383"/>
      <c r="C219" s="383"/>
      <c r="D219" s="383"/>
      <c r="E219" s="383"/>
      <c r="F219" s="383"/>
      <c r="G219" s="384"/>
      <c r="H219" s="145">
        <f>SUM(H218:H218)</f>
        <v>920000</v>
      </c>
      <c r="I219" s="119"/>
      <c r="K219" s="224"/>
      <c r="L219" s="224"/>
    </row>
    <row r="220" spans="1:10" s="190" customFormat="1" ht="12.75">
      <c r="A220" s="180"/>
      <c r="B220" s="180"/>
      <c r="C220" s="180"/>
      <c r="D220" s="180"/>
      <c r="E220" s="180"/>
      <c r="F220" s="181"/>
      <c r="G220" s="181"/>
      <c r="H220" s="182"/>
      <c r="I220" s="183"/>
      <c r="J220" s="131"/>
    </row>
    <row r="221" spans="1:10" ht="12.75">
      <c r="A221" s="119" t="s">
        <v>200</v>
      </c>
      <c r="C221" s="124" t="s">
        <v>355</v>
      </c>
      <c r="J221" s="240"/>
    </row>
    <row r="222" spans="1:4" ht="12.75">
      <c r="A222" s="131" t="s">
        <v>202</v>
      </c>
      <c r="D222" s="119" t="s">
        <v>304</v>
      </c>
    </row>
    <row r="223" ht="12.75">
      <c r="A223" s="119" t="s">
        <v>290</v>
      </c>
    </row>
    <row r="224" spans="1:7" ht="25.5">
      <c r="A224" s="175" t="s">
        <v>205</v>
      </c>
      <c r="B224" s="407" t="s">
        <v>246</v>
      </c>
      <c r="C224" s="408"/>
      <c r="D224" s="408"/>
      <c r="E224" s="409"/>
      <c r="F224" s="175" t="s">
        <v>263</v>
      </c>
      <c r="G224" s="175" t="s">
        <v>282</v>
      </c>
    </row>
    <row r="225" spans="1:7" ht="12.75">
      <c r="A225" s="128">
        <v>1</v>
      </c>
      <c r="B225" s="388">
        <v>2</v>
      </c>
      <c r="C225" s="400"/>
      <c r="D225" s="400"/>
      <c r="E225" s="389"/>
      <c r="F225" s="128">
        <v>3</v>
      </c>
      <c r="G225" s="128">
        <v>4</v>
      </c>
    </row>
    <row r="226" spans="1:7" ht="12.75">
      <c r="A226" s="128">
        <v>1</v>
      </c>
      <c r="B226" s="411" t="s">
        <v>356</v>
      </c>
      <c r="C226" s="412"/>
      <c r="D226" s="412"/>
      <c r="E226" s="413"/>
      <c r="F226" s="128"/>
      <c r="G226" s="242">
        <f>'ПФХД 2019'!I171</f>
        <v>40000</v>
      </c>
    </row>
    <row r="227" spans="1:7" ht="12.75">
      <c r="A227" s="382" t="s">
        <v>219</v>
      </c>
      <c r="B227" s="383"/>
      <c r="C227" s="383"/>
      <c r="D227" s="383"/>
      <c r="E227" s="384"/>
      <c r="F227" s="156" t="s">
        <v>6</v>
      </c>
      <c r="G227" s="145">
        <f>SUM(G226:G226)</f>
        <v>40000</v>
      </c>
    </row>
    <row r="228" spans="1:10" s="190" customFormat="1" ht="12.75">
      <c r="A228" s="180"/>
      <c r="B228" s="180"/>
      <c r="C228" s="180"/>
      <c r="D228" s="180"/>
      <c r="E228" s="180"/>
      <c r="F228" s="181"/>
      <c r="G228" s="181"/>
      <c r="H228" s="182"/>
      <c r="I228" s="131"/>
      <c r="J228" s="131"/>
    </row>
    <row r="229" spans="1:10" s="190" customFormat="1" ht="12.75">
      <c r="A229" s="180"/>
      <c r="B229" s="180"/>
      <c r="C229" s="180"/>
      <c r="D229" s="180"/>
      <c r="E229" s="180"/>
      <c r="F229" s="181"/>
      <c r="G229" s="181"/>
      <c r="H229" s="182"/>
      <c r="I229" s="131"/>
      <c r="J229" s="131"/>
    </row>
    <row r="230" spans="1:10" s="190" customFormat="1" ht="12.75">
      <c r="A230" s="180"/>
      <c r="B230" s="180"/>
      <c r="C230" s="425" t="s">
        <v>269</v>
      </c>
      <c r="D230" s="425"/>
      <c r="E230" s="425"/>
      <c r="F230" s="426"/>
      <c r="G230" s="426"/>
      <c r="H230" s="187" t="s">
        <v>270</v>
      </c>
      <c r="I230" s="131"/>
      <c r="J230" s="131"/>
    </row>
    <row r="231" spans="1:10" s="190" customFormat="1" ht="12.75">
      <c r="A231" s="180"/>
      <c r="B231" s="180"/>
      <c r="C231" s="180"/>
      <c r="D231" s="180"/>
      <c r="E231" s="180"/>
      <c r="F231" s="422" t="s">
        <v>271</v>
      </c>
      <c r="G231" s="422"/>
      <c r="H231" s="189" t="s">
        <v>272</v>
      </c>
      <c r="I231" s="131"/>
      <c r="J231" s="131"/>
    </row>
    <row r="232" spans="1:10" s="190" customFormat="1" ht="12.75">
      <c r="A232" s="180"/>
      <c r="B232" s="180"/>
      <c r="C232" s="180"/>
      <c r="D232" s="180"/>
      <c r="E232" s="180"/>
      <c r="F232" s="188"/>
      <c r="G232" s="188"/>
      <c r="H232" s="189"/>
      <c r="I232" s="131"/>
      <c r="J232" s="131"/>
    </row>
    <row r="233" spans="1:11" s="190" customFormat="1" ht="12.75">
      <c r="A233" s="149"/>
      <c r="B233" s="149"/>
      <c r="C233" s="149"/>
      <c r="D233" s="149"/>
      <c r="E233" s="149"/>
      <c r="F233" s="117"/>
      <c r="G233" s="131"/>
      <c r="H233" s="131"/>
      <c r="I233" s="131"/>
      <c r="J233" s="190">
        <f>J21+G38+G46+I53+G60+G77+G88+G96+G106+G114+G122+G130+G139+G148+H158+G164+H174+G180+I187+I195+G205+H212+H219+G29+G227</f>
        <v>5285200</v>
      </c>
      <c r="K233" s="190">
        <f>'ПФХД 2019'!I123</f>
        <v>5285200</v>
      </c>
    </row>
    <row r="234" spans="1:11" s="190" customFormat="1" ht="12.75">
      <c r="A234" s="131"/>
      <c r="B234" s="131"/>
      <c r="C234" s="131"/>
      <c r="D234" s="131"/>
      <c r="E234" s="131"/>
      <c r="F234" s="117"/>
      <c r="G234" s="131"/>
      <c r="H234" s="131"/>
      <c r="I234" s="131"/>
      <c r="J234" s="131"/>
      <c r="K234" s="190">
        <f>K233-J233</f>
        <v>0</v>
      </c>
    </row>
  </sheetData>
  <sheetProtection/>
  <mergeCells count="143">
    <mergeCell ref="B226:E226"/>
    <mergeCell ref="A227:E227"/>
    <mergeCell ref="C230:E230"/>
    <mergeCell ref="F230:G230"/>
    <mergeCell ref="F231:G231"/>
    <mergeCell ref="B216:G216"/>
    <mergeCell ref="B217:G217"/>
    <mergeCell ref="B218:G218"/>
    <mergeCell ref="A219:G219"/>
    <mergeCell ref="B224:E224"/>
    <mergeCell ref="B225:E225"/>
    <mergeCell ref="B204:E204"/>
    <mergeCell ref="A205:E205"/>
    <mergeCell ref="B209:G209"/>
    <mergeCell ref="B210:G210"/>
    <mergeCell ref="B211:G211"/>
    <mergeCell ref="A212:G212"/>
    <mergeCell ref="B192:H192"/>
    <mergeCell ref="B193:H193"/>
    <mergeCell ref="B194:H194"/>
    <mergeCell ref="A195:H195"/>
    <mergeCell ref="B202:E202"/>
    <mergeCell ref="B203:E203"/>
    <mergeCell ref="B179:D179"/>
    <mergeCell ref="A180:D180"/>
    <mergeCell ref="B184:H184"/>
    <mergeCell ref="B185:H185"/>
    <mergeCell ref="B186:H186"/>
    <mergeCell ref="A187:H187"/>
    <mergeCell ref="B171:D171"/>
    <mergeCell ref="B172:D172"/>
    <mergeCell ref="B173:D173"/>
    <mergeCell ref="A174:D174"/>
    <mergeCell ref="B177:D177"/>
    <mergeCell ref="B178:D178"/>
    <mergeCell ref="B163:D163"/>
    <mergeCell ref="A164:D164"/>
    <mergeCell ref="B167:D167"/>
    <mergeCell ref="B168:D168"/>
    <mergeCell ref="B169:D169"/>
    <mergeCell ref="B170:D170"/>
    <mergeCell ref="B155:D155"/>
    <mergeCell ref="B156:D156"/>
    <mergeCell ref="B157:D157"/>
    <mergeCell ref="A158:D158"/>
    <mergeCell ref="B161:D161"/>
    <mergeCell ref="B162:D162"/>
    <mergeCell ref="A141:J141"/>
    <mergeCell ref="B145:D145"/>
    <mergeCell ref="B146:D146"/>
    <mergeCell ref="B147:D147"/>
    <mergeCell ref="A148:D148"/>
    <mergeCell ref="A150:J150"/>
    <mergeCell ref="A130:D130"/>
    <mergeCell ref="A132:J132"/>
    <mergeCell ref="B136:D136"/>
    <mergeCell ref="B137:D137"/>
    <mergeCell ref="B138:D138"/>
    <mergeCell ref="A139:D139"/>
    <mergeCell ref="B120:E120"/>
    <mergeCell ref="B121:E121"/>
    <mergeCell ref="A122:E122"/>
    <mergeCell ref="B127:D127"/>
    <mergeCell ref="B128:D128"/>
    <mergeCell ref="B129:D129"/>
    <mergeCell ref="A106:D106"/>
    <mergeCell ref="B111:E111"/>
    <mergeCell ref="B112:E112"/>
    <mergeCell ref="B113:E113"/>
    <mergeCell ref="A114:E114"/>
    <mergeCell ref="B119:E119"/>
    <mergeCell ref="A96:D96"/>
    <mergeCell ref="A97:J97"/>
    <mergeCell ref="A99:J99"/>
    <mergeCell ref="B103:D103"/>
    <mergeCell ref="B104:D104"/>
    <mergeCell ref="B105:D105"/>
    <mergeCell ref="B86:D86"/>
    <mergeCell ref="B87:D87"/>
    <mergeCell ref="A88:D88"/>
    <mergeCell ref="B93:D93"/>
    <mergeCell ref="B94:D94"/>
    <mergeCell ref="B95:D95"/>
    <mergeCell ref="B74:E74"/>
    <mergeCell ref="B75:E75"/>
    <mergeCell ref="B76:E76"/>
    <mergeCell ref="B77:E77"/>
    <mergeCell ref="A80:J80"/>
    <mergeCell ref="B85:D85"/>
    <mergeCell ref="B68:E68"/>
    <mergeCell ref="B69:E69"/>
    <mergeCell ref="B70:E70"/>
    <mergeCell ref="B71:E71"/>
    <mergeCell ref="B72:E72"/>
    <mergeCell ref="B73:E73"/>
    <mergeCell ref="B60:C60"/>
    <mergeCell ref="C61:G61"/>
    <mergeCell ref="A63:C63"/>
    <mergeCell ref="A64:G64"/>
    <mergeCell ref="B66:E66"/>
    <mergeCell ref="B67:E67"/>
    <mergeCell ref="B52:H52"/>
    <mergeCell ref="A53:H53"/>
    <mergeCell ref="C54:F54"/>
    <mergeCell ref="B57:C57"/>
    <mergeCell ref="B58:C58"/>
    <mergeCell ref="B59:C59"/>
    <mergeCell ref="B44:D44"/>
    <mergeCell ref="B45:D45"/>
    <mergeCell ref="A46:D46"/>
    <mergeCell ref="C48:F48"/>
    <mergeCell ref="B50:H50"/>
    <mergeCell ref="B51:H51"/>
    <mergeCell ref="B35:C35"/>
    <mergeCell ref="B36:C36"/>
    <mergeCell ref="B37:C37"/>
    <mergeCell ref="B38:C38"/>
    <mergeCell ref="C41:F41"/>
    <mergeCell ref="B43:D43"/>
    <mergeCell ref="B27:C27"/>
    <mergeCell ref="B28:C28"/>
    <mergeCell ref="B29:C29"/>
    <mergeCell ref="A30:J30"/>
    <mergeCell ref="C32:F32"/>
    <mergeCell ref="A33:H33"/>
    <mergeCell ref="I13:I15"/>
    <mergeCell ref="J13:J15"/>
    <mergeCell ref="D14:D15"/>
    <mergeCell ref="E14:G14"/>
    <mergeCell ref="C23:F23"/>
    <mergeCell ref="B26:C26"/>
    <mergeCell ref="A9:C9"/>
    <mergeCell ref="A13:A15"/>
    <mergeCell ref="B13:B15"/>
    <mergeCell ref="C13:C15"/>
    <mergeCell ref="D13:G13"/>
    <mergeCell ref="H13:H15"/>
    <mergeCell ref="A1:J1"/>
    <mergeCell ref="A3:J3"/>
    <mergeCell ref="A4:J4"/>
    <mergeCell ref="A6:J6"/>
    <mergeCell ref="A8:B8"/>
    <mergeCell ref="C8:H8"/>
  </mergeCells>
  <printOptions/>
  <pageMargins left="0.7874015748031497" right="0.11811023622047245" top="0" bottom="0" header="0" footer="0"/>
  <pageSetup fitToHeight="3" horizontalDpi="600" verticalDpi="600" orientation="portrait" paperSize="9" scale="60" r:id="rId1"/>
  <rowBreaks count="3" manualBreakCount="3">
    <brk id="78" max="9" man="1"/>
    <brk id="148" max="9" man="1"/>
    <brk id="198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M232"/>
  <sheetViews>
    <sheetView view="pageBreakPreview" zoomScale="75" zoomScaleSheetLayoutView="75" zoomScalePageLayoutView="0" workbookViewId="0" topLeftCell="A124">
      <selection activeCell="E154" sqref="E154"/>
    </sheetView>
  </sheetViews>
  <sheetFormatPr defaultColWidth="9.140625" defaultRowHeight="12.75"/>
  <cols>
    <col min="1" max="1" width="54.00390625" style="0" customWidth="1"/>
    <col min="2" max="2" width="10.7109375" style="0" customWidth="1"/>
    <col min="3" max="3" width="10.140625" style="0" customWidth="1"/>
    <col min="4" max="4" width="19.28125" style="0" customWidth="1"/>
    <col min="5" max="5" width="26.00390625" style="0" customWidth="1"/>
    <col min="6" max="6" width="19.7109375" style="0" customWidth="1"/>
    <col min="7" max="7" width="17.57421875" style="0" customWidth="1"/>
    <col min="8" max="8" width="18.421875" style="0" customWidth="1"/>
    <col min="9" max="9" width="16.7109375" style="0" customWidth="1"/>
    <col min="10" max="10" width="11.8515625" style="0" customWidth="1"/>
    <col min="11" max="11" width="13.8515625" style="0" customWidth="1"/>
    <col min="12" max="12" width="13.7109375" style="0" customWidth="1"/>
  </cols>
  <sheetData>
    <row r="2" spans="1:12" ht="22.5" customHeight="1">
      <c r="A2" s="6"/>
      <c r="B2" s="6"/>
      <c r="C2" s="274"/>
      <c r="D2" s="274"/>
      <c r="E2" s="274"/>
      <c r="G2" s="293" t="s">
        <v>7</v>
      </c>
      <c r="H2" s="293"/>
      <c r="I2" s="30"/>
      <c r="J2" s="30"/>
      <c r="K2" s="113"/>
      <c r="L2" s="114"/>
    </row>
    <row r="3" spans="1:12" ht="16.5" customHeight="1">
      <c r="A3" s="6"/>
      <c r="B3" s="6"/>
      <c r="C3" s="274"/>
      <c r="D3" s="274"/>
      <c r="E3" s="274"/>
      <c r="F3" s="100"/>
      <c r="G3" s="303" t="s">
        <v>186</v>
      </c>
      <c r="H3" s="303"/>
      <c r="I3" s="303"/>
      <c r="J3" s="303"/>
      <c r="K3" s="303"/>
      <c r="L3" s="303"/>
    </row>
    <row r="4" spans="1:12" ht="15.75" customHeight="1">
      <c r="A4" s="6"/>
      <c r="B4" s="6"/>
      <c r="C4" s="274"/>
      <c r="D4" s="274"/>
      <c r="E4" s="274"/>
      <c r="F4" s="101"/>
      <c r="G4" s="302" t="s">
        <v>8</v>
      </c>
      <c r="H4" s="302"/>
      <c r="I4" s="302"/>
      <c r="J4" s="302"/>
      <c r="K4" s="113"/>
      <c r="L4" s="114"/>
    </row>
    <row r="5" spans="1:12" ht="31.5" customHeight="1">
      <c r="A5" s="6"/>
      <c r="B5" s="6"/>
      <c r="C5" s="7"/>
      <c r="D5" s="7"/>
      <c r="E5" s="7"/>
      <c r="F5" s="101"/>
      <c r="G5" s="304" t="s">
        <v>192</v>
      </c>
      <c r="H5" s="304"/>
      <c r="I5" s="304"/>
      <c r="J5" s="304"/>
      <c r="K5" s="304"/>
      <c r="L5" s="304"/>
    </row>
    <row r="6" spans="1:12" ht="15" customHeight="1">
      <c r="A6" s="6"/>
      <c r="B6" s="6"/>
      <c r="C6" s="274"/>
      <c r="D6" s="274"/>
      <c r="E6" s="274"/>
      <c r="F6" s="102"/>
      <c r="G6" s="300" t="s">
        <v>189</v>
      </c>
      <c r="H6" s="300"/>
      <c r="I6" s="300"/>
      <c r="J6" s="300"/>
      <c r="K6" s="113"/>
      <c r="L6" s="114"/>
    </row>
    <row r="7" spans="1:12" ht="34.5" customHeight="1">
      <c r="A7" s="8"/>
      <c r="B7" s="8"/>
      <c r="C7" s="274"/>
      <c r="D7" s="274"/>
      <c r="E7" s="274"/>
      <c r="G7" s="266" t="s">
        <v>320</v>
      </c>
      <c r="H7" s="266"/>
      <c r="I7" s="105"/>
      <c r="J7" s="105"/>
      <c r="K7" s="103"/>
      <c r="L7" s="104"/>
    </row>
    <row r="8" spans="1:11" ht="40.5" customHeight="1">
      <c r="A8" s="301" t="s">
        <v>42</v>
      </c>
      <c r="B8" s="301"/>
      <c r="C8" s="301"/>
      <c r="D8" s="301"/>
      <c r="E8" s="301"/>
      <c r="F8" s="301"/>
      <c r="G8" s="301"/>
      <c r="H8" s="301"/>
      <c r="I8" s="301"/>
      <c r="J8" s="301"/>
      <c r="K8" s="2"/>
    </row>
    <row r="9" spans="1:11" ht="26.25" customHeight="1">
      <c r="A9" s="42"/>
      <c r="B9" s="42"/>
      <c r="C9" s="301" t="s">
        <v>361</v>
      </c>
      <c r="D9" s="301"/>
      <c r="E9" s="301"/>
      <c r="F9" s="301"/>
      <c r="G9" s="42"/>
      <c r="H9" s="42"/>
      <c r="I9" s="42"/>
      <c r="J9" s="42"/>
      <c r="K9" s="2"/>
    </row>
    <row r="10" spans="1:11" ht="16.5" thickBot="1">
      <c r="A10" s="7"/>
      <c r="B10" s="7"/>
      <c r="C10" s="274"/>
      <c r="D10" s="274"/>
      <c r="E10" s="274"/>
      <c r="F10" s="7"/>
      <c r="G10" s="9" t="s">
        <v>0</v>
      </c>
      <c r="H10" s="9"/>
      <c r="I10" s="9"/>
      <c r="J10" s="9"/>
      <c r="K10" s="2"/>
    </row>
    <row r="11" spans="1:11" ht="16.5" thickBot="1">
      <c r="A11" s="7"/>
      <c r="B11" s="7"/>
      <c r="C11" s="274"/>
      <c r="D11" s="274"/>
      <c r="E11" s="274"/>
      <c r="F11" s="10" t="s">
        <v>9</v>
      </c>
      <c r="G11" s="11"/>
      <c r="H11" s="12"/>
      <c r="I11" s="12"/>
      <c r="J11" s="13"/>
      <c r="K11" s="14"/>
    </row>
    <row r="12" spans="1:11" ht="16.5" thickBot="1">
      <c r="A12" s="274"/>
      <c r="B12" s="274"/>
      <c r="C12" s="274"/>
      <c r="D12" s="274"/>
      <c r="E12" s="274"/>
      <c r="F12" s="10" t="s">
        <v>1</v>
      </c>
      <c r="G12" s="294">
        <v>43474</v>
      </c>
      <c r="H12" s="295"/>
      <c r="I12" s="295"/>
      <c r="J12" s="296"/>
      <c r="K12" s="14"/>
    </row>
    <row r="13" spans="1:11" ht="32.25" customHeight="1" thickBot="1">
      <c r="A13" s="266" t="s">
        <v>320</v>
      </c>
      <c r="B13" s="266"/>
      <c r="C13" s="266"/>
      <c r="D13" s="266"/>
      <c r="E13" s="266"/>
      <c r="F13" s="10"/>
      <c r="G13" s="11"/>
      <c r="H13" s="12"/>
      <c r="I13" s="12"/>
      <c r="J13" s="13"/>
      <c r="K13" s="14"/>
    </row>
    <row r="14" spans="1:11" ht="75" customHeight="1" thickBot="1">
      <c r="A14" s="30" t="s">
        <v>5</v>
      </c>
      <c r="B14" s="291" t="s">
        <v>364</v>
      </c>
      <c r="C14" s="291"/>
      <c r="D14" s="291"/>
      <c r="E14" s="291"/>
      <c r="F14" s="10" t="s">
        <v>10</v>
      </c>
      <c r="G14" s="15"/>
      <c r="H14" s="16"/>
      <c r="I14" s="16"/>
      <c r="J14" s="17"/>
      <c r="K14" s="14"/>
    </row>
    <row r="15" spans="1:11" ht="24" customHeight="1" thickBot="1">
      <c r="A15" s="298" t="s">
        <v>3</v>
      </c>
      <c r="B15" s="291" t="s">
        <v>365</v>
      </c>
      <c r="C15" s="291"/>
      <c r="D15" s="291"/>
      <c r="E15" s="291"/>
      <c r="F15" s="18"/>
      <c r="G15" s="19"/>
      <c r="H15" s="20"/>
      <c r="I15" s="20"/>
      <c r="J15" s="21"/>
      <c r="K15" s="14"/>
    </row>
    <row r="16" spans="1:11" ht="9.75" customHeight="1" thickBot="1">
      <c r="A16" s="299"/>
      <c r="B16" s="33"/>
      <c r="C16" s="297"/>
      <c r="D16" s="297"/>
      <c r="E16" s="297"/>
      <c r="F16" s="18"/>
      <c r="G16" s="19"/>
      <c r="H16" s="20"/>
      <c r="I16" s="20"/>
      <c r="J16" s="21"/>
      <c r="K16" s="14"/>
    </row>
    <row r="17" spans="1:11" ht="12.75" customHeight="1" thickBot="1">
      <c r="A17" s="299"/>
      <c r="B17" s="33"/>
      <c r="C17" s="297"/>
      <c r="D17" s="297"/>
      <c r="E17" s="297"/>
      <c r="F17" s="10"/>
      <c r="G17" s="15"/>
      <c r="H17" s="16"/>
      <c r="I17" s="16"/>
      <c r="J17" s="17"/>
      <c r="K17" s="14"/>
    </row>
    <row r="18" spans="1:11" ht="21" customHeight="1">
      <c r="A18" s="30" t="s">
        <v>11</v>
      </c>
      <c r="B18" s="291" t="s">
        <v>366</v>
      </c>
      <c r="C18" s="291"/>
      <c r="D18" s="291"/>
      <c r="E18" s="291"/>
      <c r="F18" s="22"/>
      <c r="G18" s="23"/>
      <c r="H18" s="24"/>
      <c r="I18" s="24"/>
      <c r="J18" s="25"/>
      <c r="K18" s="14"/>
    </row>
    <row r="19" spans="1:11" ht="1.5" customHeight="1" thickBot="1">
      <c r="A19" s="30"/>
      <c r="B19" s="291"/>
      <c r="C19" s="291"/>
      <c r="D19" s="291"/>
      <c r="E19" s="291"/>
      <c r="F19" s="22"/>
      <c r="G19" s="26"/>
      <c r="H19" s="9"/>
      <c r="I19" s="9"/>
      <c r="J19" s="27"/>
      <c r="K19" s="14"/>
    </row>
    <row r="20" spans="1:11" ht="56.25" customHeight="1" thickBot="1">
      <c r="A20" s="30" t="s">
        <v>2</v>
      </c>
      <c r="B20" s="293" t="s">
        <v>186</v>
      </c>
      <c r="C20" s="293"/>
      <c r="D20" s="293"/>
      <c r="E20" s="293"/>
      <c r="F20" s="7" t="s">
        <v>160</v>
      </c>
      <c r="G20" s="271"/>
      <c r="H20" s="272"/>
      <c r="I20" s="272"/>
      <c r="J20" s="273"/>
      <c r="K20" s="2"/>
    </row>
    <row r="21" spans="1:11" ht="30" customHeight="1" thickBot="1">
      <c r="A21" s="109" t="s">
        <v>191</v>
      </c>
      <c r="B21" s="7"/>
      <c r="C21" s="274"/>
      <c r="D21" s="274"/>
      <c r="E21" s="274"/>
      <c r="F21" s="64" t="s">
        <v>4</v>
      </c>
      <c r="G21" s="275">
        <v>383</v>
      </c>
      <c r="H21" s="276"/>
      <c r="I21" s="276"/>
      <c r="J21" s="277"/>
      <c r="K21" s="2"/>
    </row>
    <row r="22" spans="1:11" ht="47.25" customHeight="1">
      <c r="A22" s="292" t="s">
        <v>12</v>
      </c>
      <c r="B22" s="292"/>
      <c r="C22" s="292"/>
      <c r="D22" s="292"/>
      <c r="E22" s="292"/>
      <c r="F22" s="292"/>
      <c r="G22" s="292"/>
      <c r="H22" s="292"/>
      <c r="I22" s="292"/>
      <c r="J22" s="292"/>
      <c r="K22" s="2"/>
    </row>
    <row r="23" spans="1:11" ht="8.25" customHeight="1">
      <c r="A23" s="28"/>
      <c r="B23" s="28"/>
      <c r="C23" s="29"/>
      <c r="D23" s="30"/>
      <c r="E23" s="30"/>
      <c r="F23" s="30"/>
      <c r="G23" s="30"/>
      <c r="H23" s="30"/>
      <c r="I23" s="30"/>
      <c r="J23" s="30"/>
      <c r="K23" s="2"/>
    </row>
    <row r="24" spans="1:10" s="31" customFormat="1" ht="20.25" customHeight="1">
      <c r="A24" s="289" t="s">
        <v>13</v>
      </c>
      <c r="B24" s="289"/>
      <c r="C24" s="289"/>
      <c r="D24" s="289"/>
      <c r="E24" s="289"/>
      <c r="F24" s="289"/>
      <c r="G24" s="289"/>
      <c r="H24" s="289"/>
      <c r="I24" s="289"/>
      <c r="J24" s="289"/>
    </row>
    <row r="25" spans="1:12" s="31" customFormat="1" ht="69" customHeight="1">
      <c r="A25" s="261" t="s">
        <v>190</v>
      </c>
      <c r="B25" s="261"/>
      <c r="C25" s="261"/>
      <c r="D25" s="261"/>
      <c r="E25" s="261"/>
      <c r="F25" s="261"/>
      <c r="G25" s="261"/>
      <c r="H25" s="261"/>
      <c r="I25" s="261"/>
      <c r="J25" s="261"/>
      <c r="K25" s="261"/>
      <c r="L25" s="261"/>
    </row>
    <row r="26" spans="1:11" ht="21" customHeight="1">
      <c r="A26" s="289" t="s">
        <v>14</v>
      </c>
      <c r="B26" s="289"/>
      <c r="C26" s="289"/>
      <c r="D26" s="289"/>
      <c r="E26" s="289"/>
      <c r="F26" s="289"/>
      <c r="G26" s="289"/>
      <c r="H26" s="289"/>
      <c r="I26" s="289"/>
      <c r="J26" s="289"/>
      <c r="K26" s="2"/>
    </row>
    <row r="27" spans="1:12" ht="20.25" customHeight="1">
      <c r="A27" s="261" t="s">
        <v>194</v>
      </c>
      <c r="B27" s="261"/>
      <c r="C27" s="261"/>
      <c r="D27" s="261"/>
      <c r="E27" s="261"/>
      <c r="F27" s="261"/>
      <c r="G27" s="261"/>
      <c r="H27" s="261"/>
      <c r="I27" s="261"/>
      <c r="J27" s="261"/>
      <c r="K27" s="261"/>
      <c r="L27" s="261"/>
    </row>
    <row r="28" spans="1:11" ht="16.5" customHeight="1">
      <c r="A28" s="289" t="s">
        <v>15</v>
      </c>
      <c r="B28" s="289"/>
      <c r="C28" s="289"/>
      <c r="D28" s="289"/>
      <c r="E28" s="289"/>
      <c r="F28" s="289"/>
      <c r="G28" s="289"/>
      <c r="H28" s="289"/>
      <c r="I28" s="289"/>
      <c r="J28" s="289"/>
      <c r="K28" s="2"/>
    </row>
    <row r="29" spans="1:12" ht="305.25" customHeight="1">
      <c r="A29" s="262" t="s">
        <v>193</v>
      </c>
      <c r="B29" s="263"/>
      <c r="C29" s="263"/>
      <c r="D29" s="263"/>
      <c r="E29" s="263"/>
      <c r="F29" s="263"/>
      <c r="G29" s="263"/>
      <c r="H29" s="263"/>
      <c r="I29" s="263"/>
      <c r="J29" s="263"/>
      <c r="K29" s="263"/>
      <c r="L29" s="263"/>
    </row>
    <row r="30" spans="1:11" ht="21" customHeight="1">
      <c r="A30" s="292" t="s">
        <v>321</v>
      </c>
      <c r="B30" s="292"/>
      <c r="C30" s="292"/>
      <c r="D30" s="292"/>
      <c r="E30" s="292"/>
      <c r="F30" s="292"/>
      <c r="G30" s="292"/>
      <c r="H30" s="292"/>
      <c r="I30" s="292"/>
      <c r="J30" s="30"/>
      <c r="K30" s="2"/>
    </row>
    <row r="31" spans="1:11" ht="13.5" customHeight="1" thickBot="1">
      <c r="A31" s="28"/>
      <c r="B31" s="28"/>
      <c r="C31" s="29"/>
      <c r="D31" s="30"/>
      <c r="E31" s="30"/>
      <c r="F31" s="30"/>
      <c r="G31" s="30"/>
      <c r="H31" s="30"/>
      <c r="I31" s="30"/>
      <c r="J31" s="30"/>
      <c r="K31" s="2"/>
    </row>
    <row r="32" spans="1:11" ht="47.25" customHeight="1">
      <c r="A32" s="268" t="s">
        <v>16</v>
      </c>
      <c r="B32" s="269"/>
      <c r="C32" s="269"/>
      <c r="D32" s="269"/>
      <c r="E32" s="269"/>
      <c r="F32" s="269"/>
      <c r="G32" s="269"/>
      <c r="H32" s="270"/>
      <c r="I32" s="278" t="s">
        <v>177</v>
      </c>
      <c r="J32" s="279"/>
      <c r="K32" s="32"/>
    </row>
    <row r="33" spans="1:11" ht="15" customHeight="1">
      <c r="A33" s="267">
        <v>1</v>
      </c>
      <c r="B33" s="267"/>
      <c r="C33" s="267"/>
      <c r="D33" s="267"/>
      <c r="E33" s="267"/>
      <c r="F33" s="267"/>
      <c r="G33" s="267"/>
      <c r="H33" s="267"/>
      <c r="I33" s="290">
        <v>2</v>
      </c>
      <c r="J33" s="290"/>
      <c r="K33" s="32"/>
    </row>
    <row r="34" spans="1:11" ht="18.75">
      <c r="A34" s="286" t="s">
        <v>17</v>
      </c>
      <c r="B34" s="286"/>
      <c r="C34" s="286"/>
      <c r="D34" s="286"/>
      <c r="E34" s="286"/>
      <c r="F34" s="286"/>
      <c r="G34" s="286"/>
      <c r="H34" s="111"/>
      <c r="I34" s="265">
        <v>38825968.17</v>
      </c>
      <c r="J34" s="265"/>
      <c r="K34" s="32"/>
    </row>
    <row r="35" spans="1:11" ht="18.75">
      <c r="A35" s="264" t="s">
        <v>18</v>
      </c>
      <c r="B35" s="264"/>
      <c r="C35" s="264"/>
      <c r="D35" s="264"/>
      <c r="E35" s="264"/>
      <c r="F35" s="264"/>
      <c r="G35" s="264"/>
      <c r="H35" s="112"/>
      <c r="I35" s="265"/>
      <c r="J35" s="265"/>
      <c r="K35" s="32"/>
    </row>
    <row r="36" spans="1:11" ht="17.25" customHeight="1">
      <c r="A36" s="264" t="s">
        <v>173</v>
      </c>
      <c r="B36" s="264"/>
      <c r="C36" s="264"/>
      <c r="D36" s="264"/>
      <c r="E36" s="264"/>
      <c r="F36" s="264"/>
      <c r="G36" s="264"/>
      <c r="H36" s="112"/>
      <c r="I36" s="265"/>
      <c r="J36" s="265"/>
      <c r="K36" s="32"/>
    </row>
    <row r="37" spans="1:11" ht="18.75">
      <c r="A37" s="264" t="s">
        <v>19</v>
      </c>
      <c r="B37" s="264"/>
      <c r="C37" s="264"/>
      <c r="D37" s="264"/>
      <c r="E37" s="264"/>
      <c r="F37" s="264"/>
      <c r="G37" s="264"/>
      <c r="H37" s="112"/>
      <c r="I37" s="265"/>
      <c r="J37" s="265"/>
      <c r="K37" s="32"/>
    </row>
    <row r="38" spans="1:11" ht="36" customHeight="1">
      <c r="A38" s="264" t="s">
        <v>20</v>
      </c>
      <c r="B38" s="264"/>
      <c r="C38" s="264"/>
      <c r="D38" s="264"/>
      <c r="E38" s="264"/>
      <c r="F38" s="264"/>
      <c r="G38" s="264"/>
      <c r="H38" s="112"/>
      <c r="I38" s="265"/>
      <c r="J38" s="265"/>
      <c r="K38" s="32"/>
    </row>
    <row r="39" spans="1:11" ht="35.25" customHeight="1">
      <c r="A39" s="264" t="s">
        <v>21</v>
      </c>
      <c r="B39" s="264"/>
      <c r="C39" s="264"/>
      <c r="D39" s="264"/>
      <c r="E39" s="264"/>
      <c r="F39" s="264"/>
      <c r="G39" s="264"/>
      <c r="H39" s="112"/>
      <c r="I39" s="265"/>
      <c r="J39" s="265"/>
      <c r="K39" s="32"/>
    </row>
    <row r="40" spans="1:11" ht="36" customHeight="1">
      <c r="A40" s="264" t="s">
        <v>161</v>
      </c>
      <c r="B40" s="264"/>
      <c r="C40" s="264"/>
      <c r="D40" s="264"/>
      <c r="E40" s="264"/>
      <c r="F40" s="264"/>
      <c r="G40" s="264"/>
      <c r="H40" s="112"/>
      <c r="I40" s="265"/>
      <c r="J40" s="265"/>
      <c r="K40" s="32"/>
    </row>
    <row r="41" spans="1:11" ht="17.25" customHeight="1">
      <c r="A41" s="264" t="s">
        <v>22</v>
      </c>
      <c r="B41" s="264"/>
      <c r="C41" s="264"/>
      <c r="D41" s="264"/>
      <c r="E41" s="264"/>
      <c r="F41" s="264"/>
      <c r="G41" s="264"/>
      <c r="H41" s="112"/>
      <c r="I41" s="265"/>
      <c r="J41" s="265"/>
      <c r="K41" s="32"/>
    </row>
    <row r="42" spans="1:11" ht="17.25" customHeight="1">
      <c r="A42" s="264" t="s">
        <v>162</v>
      </c>
      <c r="B42" s="264"/>
      <c r="C42" s="264"/>
      <c r="D42" s="264"/>
      <c r="E42" s="264"/>
      <c r="F42" s="264"/>
      <c r="G42" s="264"/>
      <c r="H42" s="112"/>
      <c r="I42" s="265">
        <f>I34</f>
        <v>38825968.17</v>
      </c>
      <c r="J42" s="265"/>
      <c r="K42" s="32"/>
    </row>
    <row r="43" spans="1:11" ht="18.75">
      <c r="A43" s="264" t="s">
        <v>19</v>
      </c>
      <c r="B43" s="264"/>
      <c r="C43" s="264"/>
      <c r="D43" s="264"/>
      <c r="E43" s="264"/>
      <c r="F43" s="264"/>
      <c r="G43" s="264"/>
      <c r="H43" s="112"/>
      <c r="I43" s="265"/>
      <c r="J43" s="265"/>
      <c r="K43" s="32"/>
    </row>
    <row r="44" spans="1:11" ht="17.25" customHeight="1">
      <c r="A44" s="264" t="s">
        <v>23</v>
      </c>
      <c r="B44" s="264"/>
      <c r="C44" s="264"/>
      <c r="D44" s="264"/>
      <c r="E44" s="264"/>
      <c r="F44" s="264"/>
      <c r="G44" s="264"/>
      <c r="H44" s="112"/>
      <c r="I44" s="265">
        <v>15372649.78</v>
      </c>
      <c r="J44" s="265"/>
      <c r="K44" s="32"/>
    </row>
    <row r="45" spans="1:11" ht="17.25" customHeight="1">
      <c r="A45" s="264" t="s">
        <v>24</v>
      </c>
      <c r="B45" s="264"/>
      <c r="C45" s="264"/>
      <c r="D45" s="264"/>
      <c r="E45" s="264"/>
      <c r="F45" s="264"/>
      <c r="G45" s="264"/>
      <c r="H45" s="112"/>
      <c r="I45" s="265">
        <v>467873.22</v>
      </c>
      <c r="J45" s="265"/>
      <c r="K45" s="32"/>
    </row>
    <row r="46" spans="1:11" ht="18.75">
      <c r="A46" s="286" t="s">
        <v>25</v>
      </c>
      <c r="B46" s="286"/>
      <c r="C46" s="286"/>
      <c r="D46" s="286"/>
      <c r="E46" s="286"/>
      <c r="F46" s="286"/>
      <c r="G46" s="286"/>
      <c r="H46" s="111"/>
      <c r="I46" s="265"/>
      <c r="J46" s="265"/>
      <c r="K46" s="32"/>
    </row>
    <row r="47" spans="1:11" ht="18.75">
      <c r="A47" s="264" t="s">
        <v>18</v>
      </c>
      <c r="B47" s="264"/>
      <c r="C47" s="264"/>
      <c r="D47" s="264"/>
      <c r="E47" s="264"/>
      <c r="F47" s="264"/>
      <c r="G47" s="264"/>
      <c r="H47" s="112"/>
      <c r="I47" s="265"/>
      <c r="J47" s="265"/>
      <c r="K47" s="32"/>
    </row>
    <row r="48" spans="1:11" ht="17.25" customHeight="1">
      <c r="A48" s="264" t="s">
        <v>62</v>
      </c>
      <c r="B48" s="264"/>
      <c r="C48" s="264"/>
      <c r="D48" s="264"/>
      <c r="E48" s="264"/>
      <c r="F48" s="264"/>
      <c r="G48" s="264"/>
      <c r="H48" s="112"/>
      <c r="I48" s="265"/>
      <c r="J48" s="265"/>
      <c r="K48" s="32"/>
    </row>
    <row r="49" spans="1:11" ht="17.25" customHeight="1">
      <c r="A49" s="264" t="s">
        <v>19</v>
      </c>
      <c r="B49" s="264"/>
      <c r="C49" s="264"/>
      <c r="D49" s="264"/>
      <c r="E49" s="264"/>
      <c r="F49" s="264"/>
      <c r="G49" s="264"/>
      <c r="H49" s="112"/>
      <c r="I49" s="265"/>
      <c r="J49" s="265"/>
      <c r="K49" s="32"/>
    </row>
    <row r="50" spans="1:11" ht="18.75">
      <c r="A50" s="264" t="s">
        <v>63</v>
      </c>
      <c r="B50" s="264"/>
      <c r="C50" s="264"/>
      <c r="D50" s="264"/>
      <c r="E50" s="264"/>
      <c r="F50" s="264"/>
      <c r="G50" s="264"/>
      <c r="H50" s="112"/>
      <c r="I50" s="265"/>
      <c r="J50" s="265"/>
      <c r="K50" s="32"/>
    </row>
    <row r="51" spans="1:11" ht="18.75">
      <c r="A51" s="264" t="s">
        <v>64</v>
      </c>
      <c r="B51" s="264"/>
      <c r="C51" s="264"/>
      <c r="D51" s="264"/>
      <c r="E51" s="264"/>
      <c r="F51" s="264"/>
      <c r="G51" s="264"/>
      <c r="H51" s="112"/>
      <c r="I51" s="265"/>
      <c r="J51" s="265"/>
      <c r="K51" s="32"/>
    </row>
    <row r="52" spans="1:11" ht="17.25" customHeight="1">
      <c r="A52" s="287" t="s">
        <v>65</v>
      </c>
      <c r="B52" s="287"/>
      <c r="C52" s="287"/>
      <c r="D52" s="287"/>
      <c r="E52" s="287"/>
      <c r="F52" s="287"/>
      <c r="G52" s="287"/>
      <c r="H52" s="287"/>
      <c r="I52" s="265"/>
      <c r="J52" s="265"/>
      <c r="K52" s="32"/>
    </row>
    <row r="53" spans="1:11" ht="39.75" customHeight="1">
      <c r="A53" s="288" t="s">
        <v>66</v>
      </c>
      <c r="B53" s="288"/>
      <c r="C53" s="288"/>
      <c r="D53" s="288"/>
      <c r="E53" s="288"/>
      <c r="F53" s="288"/>
      <c r="G53" s="288"/>
      <c r="H53" s="288"/>
      <c r="I53" s="265"/>
      <c r="J53" s="265"/>
      <c r="K53" s="32"/>
    </row>
    <row r="54" spans="1:11" ht="16.5" customHeight="1">
      <c r="A54" s="288" t="s">
        <v>19</v>
      </c>
      <c r="B54" s="288"/>
      <c r="C54" s="288"/>
      <c r="D54" s="288"/>
      <c r="E54" s="288"/>
      <c r="F54" s="288"/>
      <c r="G54" s="288"/>
      <c r="H54" s="288"/>
      <c r="I54" s="115"/>
      <c r="J54" s="115"/>
      <c r="K54" s="32"/>
    </row>
    <row r="55" spans="1:11" ht="16.5" customHeight="1">
      <c r="A55" s="264" t="s">
        <v>67</v>
      </c>
      <c r="B55" s="264"/>
      <c r="C55" s="264"/>
      <c r="D55" s="264"/>
      <c r="E55" s="264"/>
      <c r="F55" s="264"/>
      <c r="G55" s="264"/>
      <c r="H55" s="264"/>
      <c r="I55" s="265"/>
      <c r="J55" s="265"/>
      <c r="K55" s="32"/>
    </row>
    <row r="56" spans="1:11" ht="16.5" customHeight="1">
      <c r="A56" s="264" t="s">
        <v>68</v>
      </c>
      <c r="B56" s="264"/>
      <c r="C56" s="264"/>
      <c r="D56" s="264"/>
      <c r="E56" s="264"/>
      <c r="F56" s="264"/>
      <c r="G56" s="264"/>
      <c r="H56" s="112"/>
      <c r="I56" s="115"/>
      <c r="J56" s="115"/>
      <c r="K56" s="32"/>
    </row>
    <row r="57" spans="1:11" ht="17.25" customHeight="1">
      <c r="A57" s="264" t="s">
        <v>69</v>
      </c>
      <c r="B57" s="264"/>
      <c r="C57" s="264"/>
      <c r="D57" s="264"/>
      <c r="E57" s="264"/>
      <c r="F57" s="264"/>
      <c r="G57" s="264"/>
      <c r="H57" s="112"/>
      <c r="I57" s="265"/>
      <c r="J57" s="265"/>
      <c r="K57" s="32"/>
    </row>
    <row r="58" spans="1:11" ht="17.25" customHeight="1">
      <c r="A58" s="264" t="s">
        <v>70</v>
      </c>
      <c r="B58" s="264"/>
      <c r="C58" s="264"/>
      <c r="D58" s="264"/>
      <c r="E58" s="264"/>
      <c r="F58" s="264"/>
      <c r="G58" s="264"/>
      <c r="H58" s="112"/>
      <c r="I58" s="265"/>
      <c r="J58" s="265"/>
      <c r="K58" s="32"/>
    </row>
    <row r="59" spans="1:11" ht="18.75">
      <c r="A59" s="264" t="s">
        <v>71</v>
      </c>
      <c r="B59" s="264"/>
      <c r="C59" s="264"/>
      <c r="D59" s="264"/>
      <c r="E59" s="264"/>
      <c r="F59" s="264"/>
      <c r="G59" s="264"/>
      <c r="H59" s="112"/>
      <c r="I59" s="265"/>
      <c r="J59" s="265"/>
      <c r="K59" s="32"/>
    </row>
    <row r="60" spans="1:11" ht="17.25" customHeight="1">
      <c r="A60" s="264" t="s">
        <v>72</v>
      </c>
      <c r="B60" s="264"/>
      <c r="C60" s="264"/>
      <c r="D60" s="264"/>
      <c r="E60" s="264"/>
      <c r="F60" s="264"/>
      <c r="G60" s="264"/>
      <c r="H60" s="112"/>
      <c r="I60" s="265"/>
      <c r="J60" s="265"/>
      <c r="K60" s="32"/>
    </row>
    <row r="61" spans="1:11" ht="17.25" customHeight="1">
      <c r="A61" s="264" t="s">
        <v>73</v>
      </c>
      <c r="B61" s="264"/>
      <c r="C61" s="264"/>
      <c r="D61" s="264"/>
      <c r="E61" s="264"/>
      <c r="F61" s="264"/>
      <c r="G61" s="264"/>
      <c r="H61" s="112"/>
      <c r="I61" s="265"/>
      <c r="J61" s="265"/>
      <c r="K61" s="32"/>
    </row>
    <row r="62" spans="1:11" ht="17.25" customHeight="1">
      <c r="A62" s="264" t="s">
        <v>74</v>
      </c>
      <c r="B62" s="264"/>
      <c r="C62" s="264"/>
      <c r="D62" s="264"/>
      <c r="E62" s="264"/>
      <c r="F62" s="264"/>
      <c r="G62" s="264"/>
      <c r="H62" s="112"/>
      <c r="I62" s="265"/>
      <c r="J62" s="265"/>
      <c r="K62" s="32"/>
    </row>
    <row r="63" spans="1:11" ht="17.25" customHeight="1">
      <c r="A63" s="264" t="s">
        <v>75</v>
      </c>
      <c r="B63" s="264"/>
      <c r="C63" s="264"/>
      <c r="D63" s="264"/>
      <c r="E63" s="264"/>
      <c r="F63" s="264"/>
      <c r="G63" s="264"/>
      <c r="H63" s="112"/>
      <c r="I63" s="265"/>
      <c r="J63" s="265"/>
      <c r="K63" s="32"/>
    </row>
    <row r="64" spans="1:11" ht="17.25" customHeight="1">
      <c r="A64" s="264" t="s">
        <v>76</v>
      </c>
      <c r="B64" s="264"/>
      <c r="C64" s="264"/>
      <c r="D64" s="264"/>
      <c r="E64" s="264"/>
      <c r="F64" s="264"/>
      <c r="G64" s="264"/>
      <c r="H64" s="112"/>
      <c r="I64" s="265"/>
      <c r="J64" s="265"/>
      <c r="K64" s="32"/>
    </row>
    <row r="65" spans="1:11" ht="34.5" customHeight="1">
      <c r="A65" s="264" t="s">
        <v>163</v>
      </c>
      <c r="B65" s="264"/>
      <c r="C65" s="264"/>
      <c r="D65" s="264"/>
      <c r="E65" s="264"/>
      <c r="F65" s="264"/>
      <c r="G65" s="264"/>
      <c r="H65" s="264"/>
      <c r="I65" s="265"/>
      <c r="J65" s="265"/>
      <c r="K65" s="32"/>
    </row>
    <row r="66" spans="1:11" ht="18.75">
      <c r="A66" s="264" t="s">
        <v>19</v>
      </c>
      <c r="B66" s="264"/>
      <c r="C66" s="264"/>
      <c r="D66" s="264"/>
      <c r="E66" s="264"/>
      <c r="F66" s="264"/>
      <c r="G66" s="264"/>
      <c r="H66" s="112"/>
      <c r="I66" s="265"/>
      <c r="J66" s="265"/>
      <c r="K66" s="32"/>
    </row>
    <row r="67" spans="1:11" ht="18.75">
      <c r="A67" s="264" t="s">
        <v>77</v>
      </c>
      <c r="B67" s="264"/>
      <c r="C67" s="264"/>
      <c r="D67" s="264"/>
      <c r="E67" s="264"/>
      <c r="F67" s="264"/>
      <c r="G67" s="264"/>
      <c r="H67" s="112"/>
      <c r="I67" s="265"/>
      <c r="J67" s="265"/>
      <c r="K67" s="32"/>
    </row>
    <row r="68" spans="1:11" ht="17.25" customHeight="1">
      <c r="A68" s="264" t="s">
        <v>78</v>
      </c>
      <c r="B68" s="264"/>
      <c r="C68" s="264"/>
      <c r="D68" s="264"/>
      <c r="E68" s="264"/>
      <c r="F68" s="264"/>
      <c r="G68" s="112"/>
      <c r="H68" s="112"/>
      <c r="I68" s="265"/>
      <c r="J68" s="265"/>
      <c r="K68" s="32"/>
    </row>
    <row r="69" spans="1:11" ht="17.25" customHeight="1">
      <c r="A69" s="264" t="s">
        <v>79</v>
      </c>
      <c r="B69" s="264"/>
      <c r="C69" s="264"/>
      <c r="D69" s="264"/>
      <c r="E69" s="264"/>
      <c r="F69" s="264"/>
      <c r="G69" s="264"/>
      <c r="H69" s="112"/>
      <c r="I69" s="265"/>
      <c r="J69" s="265"/>
      <c r="K69" s="32"/>
    </row>
    <row r="70" spans="1:11" ht="17.25" customHeight="1">
      <c r="A70" s="264" t="s">
        <v>80</v>
      </c>
      <c r="B70" s="264"/>
      <c r="C70" s="264"/>
      <c r="D70" s="264"/>
      <c r="E70" s="264"/>
      <c r="F70" s="264"/>
      <c r="G70" s="264"/>
      <c r="H70" s="112"/>
      <c r="I70" s="265"/>
      <c r="J70" s="265"/>
      <c r="K70" s="32"/>
    </row>
    <row r="71" spans="1:11" ht="18.75">
      <c r="A71" s="264" t="s">
        <v>81</v>
      </c>
      <c r="B71" s="264"/>
      <c r="C71" s="264"/>
      <c r="D71" s="264"/>
      <c r="E71" s="264"/>
      <c r="F71" s="264"/>
      <c r="G71" s="264"/>
      <c r="H71" s="112"/>
      <c r="I71" s="265"/>
      <c r="J71" s="265"/>
      <c r="K71" s="32"/>
    </row>
    <row r="72" spans="1:11" ht="17.25" customHeight="1">
      <c r="A72" s="264" t="s">
        <v>82</v>
      </c>
      <c r="B72" s="264"/>
      <c r="C72" s="264"/>
      <c r="D72" s="264"/>
      <c r="E72" s="264"/>
      <c r="F72" s="264"/>
      <c r="G72" s="264"/>
      <c r="H72" s="112"/>
      <c r="I72" s="265"/>
      <c r="J72" s="265"/>
      <c r="K72" s="32"/>
    </row>
    <row r="73" spans="1:11" ht="17.25" customHeight="1">
      <c r="A73" s="264" t="s">
        <v>83</v>
      </c>
      <c r="B73" s="264"/>
      <c r="C73" s="264"/>
      <c r="D73" s="264"/>
      <c r="E73" s="264"/>
      <c r="F73" s="264"/>
      <c r="G73" s="264"/>
      <c r="H73" s="112"/>
      <c r="I73" s="265"/>
      <c r="J73" s="265"/>
      <c r="K73" s="32"/>
    </row>
    <row r="74" spans="1:11" ht="17.25" customHeight="1">
      <c r="A74" s="264" t="s">
        <v>84</v>
      </c>
      <c r="B74" s="264"/>
      <c r="C74" s="264"/>
      <c r="D74" s="264"/>
      <c r="E74" s="264"/>
      <c r="F74" s="264"/>
      <c r="G74" s="264"/>
      <c r="H74" s="112"/>
      <c r="I74" s="265"/>
      <c r="J74" s="265"/>
      <c r="K74" s="32"/>
    </row>
    <row r="75" spans="1:11" ht="17.25" customHeight="1">
      <c r="A75" s="264" t="s">
        <v>85</v>
      </c>
      <c r="B75" s="264"/>
      <c r="C75" s="264"/>
      <c r="D75" s="264"/>
      <c r="E75" s="264"/>
      <c r="F75" s="264"/>
      <c r="G75" s="264"/>
      <c r="H75" s="112"/>
      <c r="I75" s="265"/>
      <c r="J75" s="265"/>
      <c r="K75" s="32"/>
    </row>
    <row r="76" spans="1:11" ht="17.25" customHeight="1">
      <c r="A76" s="264" t="s">
        <v>86</v>
      </c>
      <c r="B76" s="264"/>
      <c r="C76" s="264"/>
      <c r="D76" s="264"/>
      <c r="E76" s="264"/>
      <c r="F76" s="264"/>
      <c r="G76" s="264"/>
      <c r="H76" s="264"/>
      <c r="I76" s="265"/>
      <c r="J76" s="265"/>
      <c r="K76" s="32"/>
    </row>
    <row r="77" spans="1:11" ht="17.25" customHeight="1">
      <c r="A77" s="264" t="s">
        <v>87</v>
      </c>
      <c r="B77" s="264"/>
      <c r="C77" s="264"/>
      <c r="D77" s="264"/>
      <c r="E77" s="264"/>
      <c r="F77" s="264"/>
      <c r="G77" s="264"/>
      <c r="H77" s="264"/>
      <c r="I77" s="265"/>
      <c r="J77" s="265"/>
      <c r="K77" s="32"/>
    </row>
    <row r="78" spans="1:11" ht="17.25" customHeight="1">
      <c r="A78" s="264" t="s">
        <v>88</v>
      </c>
      <c r="B78" s="264"/>
      <c r="C78" s="264"/>
      <c r="D78" s="264"/>
      <c r="E78" s="264"/>
      <c r="F78" s="264"/>
      <c r="G78" s="264"/>
      <c r="H78" s="264"/>
      <c r="I78" s="115"/>
      <c r="J78" s="115"/>
      <c r="K78" s="32"/>
    </row>
    <row r="79" spans="1:11" ht="17.25" customHeight="1">
      <c r="A79" s="264" t="s">
        <v>61</v>
      </c>
      <c r="B79" s="264"/>
      <c r="C79" s="264"/>
      <c r="D79" s="264"/>
      <c r="E79" s="264"/>
      <c r="F79" s="264"/>
      <c r="G79" s="264"/>
      <c r="H79" s="112"/>
      <c r="I79" s="265"/>
      <c r="J79" s="265"/>
      <c r="K79" s="32"/>
    </row>
    <row r="80" spans="1:11" ht="18.75">
      <c r="A80" s="286" t="s">
        <v>26</v>
      </c>
      <c r="B80" s="286"/>
      <c r="C80" s="286"/>
      <c r="D80" s="286"/>
      <c r="E80" s="286"/>
      <c r="F80" s="286"/>
      <c r="G80" s="286"/>
      <c r="H80" s="111"/>
      <c r="I80" s="265"/>
      <c r="J80" s="265"/>
      <c r="K80" s="32"/>
    </row>
    <row r="81" spans="1:11" ht="18.75">
      <c r="A81" s="264" t="s">
        <v>18</v>
      </c>
      <c r="B81" s="264"/>
      <c r="C81" s="264"/>
      <c r="D81" s="264"/>
      <c r="E81" s="264"/>
      <c r="F81" s="264"/>
      <c r="G81" s="264"/>
      <c r="H81" s="112"/>
      <c r="I81" s="265"/>
      <c r="J81" s="265"/>
      <c r="K81" s="32"/>
    </row>
    <row r="82" spans="1:11" ht="18.75">
      <c r="A82" s="264" t="s">
        <v>60</v>
      </c>
      <c r="B82" s="264"/>
      <c r="C82" s="264"/>
      <c r="D82" s="264"/>
      <c r="E82" s="264"/>
      <c r="F82" s="264"/>
      <c r="G82" s="264"/>
      <c r="H82" s="112"/>
      <c r="I82" s="265"/>
      <c r="J82" s="265"/>
      <c r="K82" s="32"/>
    </row>
    <row r="83" spans="1:11" ht="19.5" customHeight="1">
      <c r="A83" s="264" t="s">
        <v>59</v>
      </c>
      <c r="B83" s="264"/>
      <c r="C83" s="264"/>
      <c r="D83" s="264"/>
      <c r="E83" s="264"/>
      <c r="F83" s="264"/>
      <c r="G83" s="264"/>
      <c r="H83" s="264"/>
      <c r="I83" s="265"/>
      <c r="J83" s="265"/>
      <c r="K83" s="32"/>
    </row>
    <row r="84" spans="1:11" ht="19.5" customHeight="1">
      <c r="A84" s="264" t="s">
        <v>164</v>
      </c>
      <c r="B84" s="264"/>
      <c r="C84" s="264"/>
      <c r="D84" s="264"/>
      <c r="E84" s="264"/>
      <c r="F84" s="264"/>
      <c r="G84" s="264"/>
      <c r="H84" s="264"/>
      <c r="I84" s="265"/>
      <c r="J84" s="265"/>
      <c r="K84" s="32"/>
    </row>
    <row r="85" spans="1:11" ht="18.75">
      <c r="A85" s="264" t="s">
        <v>19</v>
      </c>
      <c r="B85" s="264"/>
      <c r="C85" s="264"/>
      <c r="D85" s="264"/>
      <c r="E85" s="264"/>
      <c r="F85" s="264"/>
      <c r="G85" s="264"/>
      <c r="H85" s="112"/>
      <c r="I85" s="265"/>
      <c r="J85" s="265"/>
      <c r="K85" s="32"/>
    </row>
    <row r="86" spans="1:11" ht="17.25" customHeight="1">
      <c r="A86" s="264" t="s">
        <v>27</v>
      </c>
      <c r="B86" s="264"/>
      <c r="C86" s="264"/>
      <c r="D86" s="264"/>
      <c r="E86" s="264"/>
      <c r="F86" s="264"/>
      <c r="G86" s="264"/>
      <c r="H86" s="112"/>
      <c r="I86" s="265"/>
      <c r="J86" s="265"/>
      <c r="K86" s="32"/>
    </row>
    <row r="87" spans="1:11" ht="18.75">
      <c r="A87" s="264" t="s">
        <v>28</v>
      </c>
      <c r="B87" s="264"/>
      <c r="C87" s="264"/>
      <c r="D87" s="264"/>
      <c r="E87" s="264"/>
      <c r="F87" s="264"/>
      <c r="G87" s="264"/>
      <c r="H87" s="112"/>
      <c r="I87" s="265"/>
      <c r="J87" s="265"/>
      <c r="K87" s="32"/>
    </row>
    <row r="88" spans="1:11" ht="23.25" customHeight="1">
      <c r="A88" s="264" t="s">
        <v>29</v>
      </c>
      <c r="B88" s="264"/>
      <c r="C88" s="264"/>
      <c r="D88" s="264"/>
      <c r="E88" s="264"/>
      <c r="F88" s="264"/>
      <c r="G88" s="264"/>
      <c r="H88" s="264"/>
      <c r="I88" s="265"/>
      <c r="J88" s="265"/>
      <c r="K88" s="32"/>
    </row>
    <row r="89" spans="1:11" ht="18.75">
      <c r="A89" s="264" t="s">
        <v>30</v>
      </c>
      <c r="B89" s="264"/>
      <c r="C89" s="264"/>
      <c r="D89" s="264"/>
      <c r="E89" s="264"/>
      <c r="F89" s="264"/>
      <c r="G89" s="264"/>
      <c r="H89" s="112"/>
      <c r="I89" s="265"/>
      <c r="J89" s="265"/>
      <c r="K89" s="32"/>
    </row>
    <row r="90" spans="1:11" ht="17.25" customHeight="1">
      <c r="A90" s="264" t="s">
        <v>31</v>
      </c>
      <c r="B90" s="264"/>
      <c r="C90" s="264"/>
      <c r="D90" s="264"/>
      <c r="E90" s="264"/>
      <c r="F90" s="264"/>
      <c r="G90" s="264"/>
      <c r="H90" s="112"/>
      <c r="I90" s="265"/>
      <c r="J90" s="265"/>
      <c r="K90" s="32"/>
    </row>
    <row r="91" spans="1:11" ht="18.75">
      <c r="A91" s="264" t="s">
        <v>32</v>
      </c>
      <c r="B91" s="264"/>
      <c r="C91" s="264"/>
      <c r="D91" s="264"/>
      <c r="E91" s="264"/>
      <c r="F91" s="264"/>
      <c r="G91" s="264"/>
      <c r="H91" s="112"/>
      <c r="I91" s="265"/>
      <c r="J91" s="265"/>
      <c r="K91" s="32"/>
    </row>
    <row r="92" spans="1:11" ht="18.75">
      <c r="A92" s="264" t="s">
        <v>33</v>
      </c>
      <c r="B92" s="264"/>
      <c r="C92" s="264"/>
      <c r="D92" s="264"/>
      <c r="E92" s="264"/>
      <c r="F92" s="264"/>
      <c r="G92" s="264"/>
      <c r="H92" s="112"/>
      <c r="I92" s="265"/>
      <c r="J92" s="265"/>
      <c r="K92" s="32"/>
    </row>
    <row r="93" spans="1:11" ht="17.25" customHeight="1">
      <c r="A93" s="264" t="s">
        <v>34</v>
      </c>
      <c r="B93" s="264"/>
      <c r="C93" s="264"/>
      <c r="D93" s="264"/>
      <c r="E93" s="264"/>
      <c r="F93" s="264"/>
      <c r="G93" s="264"/>
      <c r="H93" s="112"/>
      <c r="I93" s="265"/>
      <c r="J93" s="265"/>
      <c r="K93" s="32"/>
    </row>
    <row r="94" spans="1:11" ht="17.25" customHeight="1">
      <c r="A94" s="264" t="s">
        <v>35</v>
      </c>
      <c r="B94" s="264"/>
      <c r="C94" s="264"/>
      <c r="D94" s="264"/>
      <c r="E94" s="264"/>
      <c r="F94" s="264"/>
      <c r="G94" s="264"/>
      <c r="H94" s="112"/>
      <c r="I94" s="265"/>
      <c r="J94" s="265"/>
      <c r="K94" s="32"/>
    </row>
    <row r="95" spans="1:11" ht="18.75">
      <c r="A95" s="264" t="s">
        <v>36</v>
      </c>
      <c r="B95" s="264"/>
      <c r="C95" s="264"/>
      <c r="D95" s="264"/>
      <c r="E95" s="264"/>
      <c r="F95" s="264"/>
      <c r="G95" s="264"/>
      <c r="H95" s="112"/>
      <c r="I95" s="265"/>
      <c r="J95" s="265"/>
      <c r="K95" s="32"/>
    </row>
    <row r="96" spans="1:11" ht="18.75">
      <c r="A96" s="264" t="s">
        <v>37</v>
      </c>
      <c r="B96" s="264"/>
      <c r="C96" s="264"/>
      <c r="D96" s="264"/>
      <c r="E96" s="264"/>
      <c r="F96" s="264"/>
      <c r="G96" s="264"/>
      <c r="H96" s="112"/>
      <c r="I96" s="265"/>
      <c r="J96" s="265"/>
      <c r="K96" s="32"/>
    </row>
    <row r="97" spans="1:11" ht="18.75">
      <c r="A97" s="264" t="s">
        <v>38</v>
      </c>
      <c r="B97" s="264"/>
      <c r="C97" s="264"/>
      <c r="D97" s="264"/>
      <c r="E97" s="264"/>
      <c r="F97" s="264"/>
      <c r="G97" s="264"/>
      <c r="H97" s="112"/>
      <c r="I97" s="265"/>
      <c r="J97" s="265"/>
      <c r="K97" s="32"/>
    </row>
    <row r="98" spans="1:11" ht="18.75">
      <c r="A98" s="264" t="s">
        <v>39</v>
      </c>
      <c r="B98" s="264"/>
      <c r="C98" s="264"/>
      <c r="D98" s="264"/>
      <c r="E98" s="264"/>
      <c r="F98" s="264"/>
      <c r="G98" s="264"/>
      <c r="H98" s="112"/>
      <c r="I98" s="265"/>
      <c r="J98" s="265"/>
      <c r="K98" s="32"/>
    </row>
    <row r="99" spans="1:11" ht="40.5" customHeight="1">
      <c r="A99" s="264" t="s">
        <v>165</v>
      </c>
      <c r="B99" s="264"/>
      <c r="C99" s="264"/>
      <c r="D99" s="264"/>
      <c r="E99" s="264"/>
      <c r="F99" s="264"/>
      <c r="G99" s="264"/>
      <c r="H99" s="264"/>
      <c r="I99" s="265"/>
      <c r="J99" s="265"/>
      <c r="K99" s="32"/>
    </row>
    <row r="100" spans="1:11" ht="18.75">
      <c r="A100" s="264" t="s">
        <v>19</v>
      </c>
      <c r="B100" s="264"/>
      <c r="C100" s="264"/>
      <c r="D100" s="264"/>
      <c r="E100" s="264"/>
      <c r="F100" s="264"/>
      <c r="G100" s="264"/>
      <c r="H100" s="112"/>
      <c r="I100" s="265"/>
      <c r="J100" s="265"/>
      <c r="K100" s="32"/>
    </row>
    <row r="101" spans="1:11" ht="17.25" customHeight="1">
      <c r="A101" s="264" t="s">
        <v>58</v>
      </c>
      <c r="B101" s="264"/>
      <c r="C101" s="264"/>
      <c r="D101" s="264"/>
      <c r="E101" s="264"/>
      <c r="F101" s="264"/>
      <c r="G101" s="264"/>
      <c r="H101" s="112"/>
      <c r="I101" s="265"/>
      <c r="J101" s="265"/>
      <c r="K101" s="32"/>
    </row>
    <row r="102" spans="1:11" ht="18.75">
      <c r="A102" s="264" t="s">
        <v>57</v>
      </c>
      <c r="B102" s="264"/>
      <c r="C102" s="264"/>
      <c r="D102" s="264"/>
      <c r="E102" s="264"/>
      <c r="F102" s="264"/>
      <c r="G102" s="264"/>
      <c r="H102" s="112"/>
      <c r="I102" s="265"/>
      <c r="J102" s="265"/>
      <c r="K102" s="32"/>
    </row>
    <row r="103" spans="1:11" ht="18.75">
      <c r="A103" s="264" t="s">
        <v>56</v>
      </c>
      <c r="B103" s="264"/>
      <c r="C103" s="264"/>
      <c r="D103" s="264"/>
      <c r="E103" s="264"/>
      <c r="F103" s="264"/>
      <c r="G103" s="264"/>
      <c r="H103" s="112"/>
      <c r="I103" s="265"/>
      <c r="J103" s="265"/>
      <c r="K103" s="32"/>
    </row>
    <row r="104" spans="1:11" ht="18.75">
      <c r="A104" s="264" t="s">
        <v>55</v>
      </c>
      <c r="B104" s="264"/>
      <c r="C104" s="264"/>
      <c r="D104" s="264"/>
      <c r="E104" s="264"/>
      <c r="F104" s="264"/>
      <c r="G104" s="264"/>
      <c r="H104" s="112"/>
      <c r="I104" s="265"/>
      <c r="J104" s="265"/>
      <c r="K104" s="32"/>
    </row>
    <row r="105" spans="1:11" ht="17.25" customHeight="1">
      <c r="A105" s="264" t="s">
        <v>54</v>
      </c>
      <c r="B105" s="264"/>
      <c r="C105" s="264"/>
      <c r="D105" s="264"/>
      <c r="E105" s="264"/>
      <c r="F105" s="264"/>
      <c r="G105" s="264"/>
      <c r="H105" s="112"/>
      <c r="I105" s="265"/>
      <c r="J105" s="265"/>
      <c r="K105" s="32"/>
    </row>
    <row r="106" spans="1:11" ht="18.75">
      <c r="A106" s="264" t="s">
        <v>53</v>
      </c>
      <c r="B106" s="264"/>
      <c r="C106" s="264"/>
      <c r="D106" s="264"/>
      <c r="E106" s="264"/>
      <c r="F106" s="264"/>
      <c r="G106" s="264"/>
      <c r="H106" s="112"/>
      <c r="I106" s="265"/>
      <c r="J106" s="265"/>
      <c r="K106" s="32"/>
    </row>
    <row r="107" spans="1:11" ht="21" customHeight="1">
      <c r="A107" s="264" t="s">
        <v>52</v>
      </c>
      <c r="B107" s="264"/>
      <c r="C107" s="264"/>
      <c r="D107" s="264"/>
      <c r="E107" s="264"/>
      <c r="F107" s="264"/>
      <c r="G107" s="264"/>
      <c r="H107" s="264"/>
      <c r="I107" s="265"/>
      <c r="J107" s="265"/>
      <c r="K107" s="32"/>
    </row>
    <row r="108" spans="1:11" ht="17.25" customHeight="1">
      <c r="A108" s="264" t="s">
        <v>51</v>
      </c>
      <c r="B108" s="264"/>
      <c r="C108" s="264"/>
      <c r="D108" s="264"/>
      <c r="E108" s="264"/>
      <c r="F108" s="264"/>
      <c r="G108" s="264"/>
      <c r="H108" s="112"/>
      <c r="I108" s="265"/>
      <c r="J108" s="265"/>
      <c r="K108" s="32"/>
    </row>
    <row r="109" spans="1:11" ht="17.25" customHeight="1">
      <c r="A109" s="264" t="s">
        <v>50</v>
      </c>
      <c r="B109" s="264"/>
      <c r="C109" s="264"/>
      <c r="D109" s="264"/>
      <c r="E109" s="264"/>
      <c r="F109" s="264"/>
      <c r="G109" s="264"/>
      <c r="H109" s="112"/>
      <c r="I109" s="265"/>
      <c r="J109" s="265"/>
      <c r="K109" s="32"/>
    </row>
    <row r="110" spans="1:11" ht="18.75">
      <c r="A110" s="264" t="s">
        <v>49</v>
      </c>
      <c r="B110" s="264"/>
      <c r="C110" s="264"/>
      <c r="D110" s="264"/>
      <c r="E110" s="264"/>
      <c r="F110" s="264"/>
      <c r="G110" s="264"/>
      <c r="H110" s="112"/>
      <c r="I110" s="265"/>
      <c r="J110" s="265"/>
      <c r="K110" s="32"/>
    </row>
    <row r="111" spans="1:11" ht="18.75">
      <c r="A111" s="264" t="s">
        <v>48</v>
      </c>
      <c r="B111" s="264"/>
      <c r="C111" s="264"/>
      <c r="D111" s="264"/>
      <c r="E111" s="264"/>
      <c r="F111" s="264"/>
      <c r="G111" s="264"/>
      <c r="H111" s="112"/>
      <c r="I111" s="265"/>
      <c r="J111" s="265"/>
      <c r="K111" s="32"/>
    </row>
    <row r="112" spans="1:11" ht="18.75">
      <c r="A112" s="264" t="s">
        <v>47</v>
      </c>
      <c r="B112" s="264"/>
      <c r="C112" s="264"/>
      <c r="D112" s="264"/>
      <c r="E112" s="264"/>
      <c r="F112" s="264"/>
      <c r="G112" s="264"/>
      <c r="H112" s="112"/>
      <c r="I112" s="265"/>
      <c r="J112" s="265"/>
      <c r="K112" s="32"/>
    </row>
    <row r="113" spans="1:11" ht="18.75">
      <c r="A113" s="264" t="s">
        <v>46</v>
      </c>
      <c r="B113" s="264"/>
      <c r="C113" s="264"/>
      <c r="D113" s="264"/>
      <c r="E113" s="264"/>
      <c r="F113" s="264"/>
      <c r="G113" s="264"/>
      <c r="H113" s="112"/>
      <c r="I113" s="265"/>
      <c r="J113" s="265"/>
      <c r="K113" s="32"/>
    </row>
    <row r="114" spans="1:11" ht="18.75">
      <c r="A114" s="33"/>
      <c r="B114" s="33"/>
      <c r="C114" s="284"/>
      <c r="D114" s="284"/>
      <c r="E114" s="284"/>
      <c r="F114" s="284"/>
      <c r="G114" s="284"/>
      <c r="H114" s="284"/>
      <c r="I114" s="284"/>
      <c r="J114" s="284"/>
      <c r="K114" s="2"/>
    </row>
    <row r="115" spans="1:11" ht="18.75">
      <c r="A115" s="285"/>
      <c r="B115" s="285"/>
      <c r="C115" s="285"/>
      <c r="D115" s="285"/>
      <c r="E115" s="285"/>
      <c r="F115" s="285"/>
      <c r="G115" s="285"/>
      <c r="H115" s="285"/>
      <c r="I115" s="285"/>
      <c r="J115" s="285"/>
      <c r="K115" s="5"/>
    </row>
    <row r="116" spans="1:11" ht="18.75">
      <c r="A116" s="94"/>
      <c r="B116" s="94"/>
      <c r="C116" s="94"/>
      <c r="D116" s="94"/>
      <c r="E116" s="94"/>
      <c r="F116" s="94"/>
      <c r="G116" s="94"/>
      <c r="H116" s="94"/>
      <c r="I116" s="94"/>
      <c r="J116" s="94"/>
      <c r="K116" s="5"/>
    </row>
    <row r="117" spans="1:11" ht="18.75">
      <c r="A117" s="94"/>
      <c r="B117" s="94"/>
      <c r="C117" s="94"/>
      <c r="D117" s="94"/>
      <c r="E117" s="94"/>
      <c r="F117" s="94"/>
      <c r="G117" s="94"/>
      <c r="H117" s="94"/>
      <c r="I117" s="94"/>
      <c r="J117" s="94"/>
      <c r="K117" s="5"/>
    </row>
    <row r="118" spans="1:11" ht="18.75">
      <c r="A118" s="94"/>
      <c r="B118" s="94"/>
      <c r="C118" s="94"/>
      <c r="D118" s="94"/>
      <c r="E118" s="94"/>
      <c r="F118" s="94"/>
      <c r="G118" s="94"/>
      <c r="H118" s="94"/>
      <c r="I118" s="94"/>
      <c r="J118" s="94"/>
      <c r="K118" s="5"/>
    </row>
    <row r="119" spans="1:11" ht="20.25" customHeight="1">
      <c r="A119" s="285" t="s">
        <v>43</v>
      </c>
      <c r="B119" s="285"/>
      <c r="C119" s="285"/>
      <c r="D119" s="285"/>
      <c r="E119" s="285"/>
      <c r="F119" s="285"/>
      <c r="G119" s="285"/>
      <c r="H119" s="285"/>
      <c r="I119" s="285"/>
      <c r="J119" s="285"/>
      <c r="K119" s="5"/>
    </row>
    <row r="120" spans="1:11" ht="29.25" customHeight="1">
      <c r="A120" s="280" t="s">
        <v>322</v>
      </c>
      <c r="B120" s="281"/>
      <c r="C120" s="281"/>
      <c r="D120" s="281"/>
      <c r="E120" s="281"/>
      <c r="F120" s="281"/>
      <c r="G120" s="281"/>
      <c r="H120" s="281"/>
      <c r="I120" s="281"/>
      <c r="J120" s="281"/>
      <c r="K120" s="5"/>
    </row>
    <row r="121" spans="1:11" ht="36.75" customHeight="1">
      <c r="A121" s="310" t="s">
        <v>16</v>
      </c>
      <c r="B121" s="310" t="s">
        <v>92</v>
      </c>
      <c r="C121" s="310" t="s">
        <v>93</v>
      </c>
      <c r="D121" s="309" t="s">
        <v>97</v>
      </c>
      <c r="E121" s="309"/>
      <c r="F121" s="309"/>
      <c r="G121" s="309"/>
      <c r="H121" s="309"/>
      <c r="I121" s="309"/>
      <c r="J121" s="309"/>
      <c r="K121" s="5"/>
    </row>
    <row r="122" spans="1:11" ht="18.75" customHeight="1">
      <c r="A122" s="310"/>
      <c r="B122" s="310"/>
      <c r="C122" s="310"/>
      <c r="D122" s="282" t="s">
        <v>40</v>
      </c>
      <c r="E122" s="282" t="s">
        <v>19</v>
      </c>
      <c r="F122" s="282"/>
      <c r="G122" s="282"/>
      <c r="H122" s="282"/>
      <c r="I122" s="282"/>
      <c r="J122" s="282"/>
      <c r="K122" s="5"/>
    </row>
    <row r="123" spans="1:11" ht="64.5" customHeight="1">
      <c r="A123" s="310"/>
      <c r="B123" s="310"/>
      <c r="C123" s="310"/>
      <c r="D123" s="282"/>
      <c r="E123" s="283" t="s">
        <v>94</v>
      </c>
      <c r="F123" s="283" t="s">
        <v>166</v>
      </c>
      <c r="G123" s="283" t="s">
        <v>95</v>
      </c>
      <c r="H123" s="283" t="s">
        <v>96</v>
      </c>
      <c r="I123" s="283" t="s">
        <v>89</v>
      </c>
      <c r="J123" s="283"/>
      <c r="K123" s="5"/>
    </row>
    <row r="124" spans="1:11" ht="43.5" customHeight="1">
      <c r="A124" s="309"/>
      <c r="B124" s="309"/>
      <c r="C124" s="309"/>
      <c r="D124" s="282"/>
      <c r="E124" s="283"/>
      <c r="F124" s="283"/>
      <c r="G124" s="283"/>
      <c r="H124" s="283"/>
      <c r="I124" s="45" t="s">
        <v>90</v>
      </c>
      <c r="J124" s="45" t="s">
        <v>91</v>
      </c>
      <c r="K124" s="5"/>
    </row>
    <row r="125" spans="1:11" ht="18.75">
      <c r="A125" s="46">
        <v>1</v>
      </c>
      <c r="B125" s="46">
        <v>2</v>
      </c>
      <c r="C125" s="46">
        <v>3</v>
      </c>
      <c r="D125" s="46">
        <v>4</v>
      </c>
      <c r="E125" s="46">
        <v>5</v>
      </c>
      <c r="F125" s="46">
        <v>6</v>
      </c>
      <c r="G125" s="46">
        <v>7</v>
      </c>
      <c r="H125" s="46">
        <v>8</v>
      </c>
      <c r="I125" s="46">
        <v>9</v>
      </c>
      <c r="J125" s="46">
        <v>10</v>
      </c>
      <c r="K125" s="5"/>
    </row>
    <row r="126" spans="1:11" ht="18.75">
      <c r="A126" s="47" t="s">
        <v>98</v>
      </c>
      <c r="B126" s="59">
        <v>100</v>
      </c>
      <c r="C126" s="48" t="s">
        <v>6</v>
      </c>
      <c r="D126" s="44">
        <f>D136</f>
        <v>39585050</v>
      </c>
      <c r="E126" s="44">
        <f aca="true" t="shared" si="0" ref="E126:J126">E136</f>
        <v>33522850</v>
      </c>
      <c r="F126" s="44">
        <f t="shared" si="0"/>
        <v>777000</v>
      </c>
      <c r="G126" s="44">
        <f t="shared" si="0"/>
        <v>0</v>
      </c>
      <c r="H126" s="44">
        <f t="shared" si="0"/>
        <v>0</v>
      </c>
      <c r="I126" s="44">
        <f t="shared" si="0"/>
        <v>5285200</v>
      </c>
      <c r="J126" s="44">
        <f t="shared" si="0"/>
        <v>0</v>
      </c>
      <c r="K126" s="14"/>
    </row>
    <row r="127" spans="1:11" ht="18.75">
      <c r="A127" s="49" t="s">
        <v>19</v>
      </c>
      <c r="B127" s="60"/>
      <c r="C127" s="50"/>
      <c r="D127" s="36"/>
      <c r="E127" s="36"/>
      <c r="F127" s="36"/>
      <c r="G127" s="36"/>
      <c r="H127" s="36"/>
      <c r="I127" s="36"/>
      <c r="J127" s="37"/>
      <c r="K127" s="14"/>
    </row>
    <row r="128" spans="1:11" ht="18.75">
      <c r="A128" s="49" t="s">
        <v>99</v>
      </c>
      <c r="B128" s="60">
        <v>110</v>
      </c>
      <c r="C128" s="50">
        <v>120</v>
      </c>
      <c r="D128" s="40"/>
      <c r="E128" s="65" t="s">
        <v>6</v>
      </c>
      <c r="F128" s="65" t="s">
        <v>6</v>
      </c>
      <c r="G128" s="65" t="s">
        <v>6</v>
      </c>
      <c r="H128" s="65" t="s">
        <v>6</v>
      </c>
      <c r="I128" s="67"/>
      <c r="J128" s="65" t="s">
        <v>6</v>
      </c>
      <c r="K128" s="14"/>
    </row>
    <row r="129" spans="1:11" ht="18.75">
      <c r="A129" s="49" t="s">
        <v>100</v>
      </c>
      <c r="B129" s="60">
        <v>120</v>
      </c>
      <c r="C129" s="50">
        <v>130</v>
      </c>
      <c r="D129" s="106">
        <f>I129</f>
        <v>5285200</v>
      </c>
      <c r="E129" s="68"/>
      <c r="F129" s="68" t="s">
        <v>6</v>
      </c>
      <c r="G129" s="68" t="s">
        <v>6</v>
      </c>
      <c r="H129" s="68"/>
      <c r="I129" s="107">
        <f>I136</f>
        <v>5285200</v>
      </c>
      <c r="J129" s="37"/>
      <c r="K129" s="14"/>
    </row>
    <row r="130" spans="1:11" ht="37.5">
      <c r="A130" s="34" t="s">
        <v>178</v>
      </c>
      <c r="B130" s="61">
        <v>130</v>
      </c>
      <c r="C130" s="35">
        <v>140</v>
      </c>
      <c r="D130" s="36"/>
      <c r="E130" s="65" t="s">
        <v>6</v>
      </c>
      <c r="F130" s="65" t="s">
        <v>6</v>
      </c>
      <c r="G130" s="65" t="s">
        <v>6</v>
      </c>
      <c r="H130" s="65" t="s">
        <v>6</v>
      </c>
      <c r="I130" s="65"/>
      <c r="J130" s="66" t="s">
        <v>6</v>
      </c>
      <c r="K130" s="14"/>
    </row>
    <row r="131" spans="1:11" ht="75">
      <c r="A131" s="34" t="s">
        <v>179</v>
      </c>
      <c r="B131" s="61">
        <v>140</v>
      </c>
      <c r="C131" s="35"/>
      <c r="D131" s="36"/>
      <c r="E131" s="65" t="s">
        <v>6</v>
      </c>
      <c r="F131" s="65" t="s">
        <v>6</v>
      </c>
      <c r="G131" s="65" t="s">
        <v>6</v>
      </c>
      <c r="H131" s="65" t="s">
        <v>6</v>
      </c>
      <c r="I131" s="65"/>
      <c r="J131" s="66" t="s">
        <v>6</v>
      </c>
      <c r="K131" s="14"/>
    </row>
    <row r="132" spans="1:11" ht="37.5">
      <c r="A132" s="34" t="s">
        <v>180</v>
      </c>
      <c r="B132" s="61">
        <v>150</v>
      </c>
      <c r="C132" s="50">
        <v>130</v>
      </c>
      <c r="D132" s="106">
        <f>E132+F132</f>
        <v>34299850</v>
      </c>
      <c r="E132" s="107">
        <f>E136</f>
        <v>33522850</v>
      </c>
      <c r="F132" s="107">
        <f>F136</f>
        <v>777000</v>
      </c>
      <c r="G132" s="65"/>
      <c r="H132" s="65" t="s">
        <v>6</v>
      </c>
      <c r="I132" s="65" t="s">
        <v>6</v>
      </c>
      <c r="J132" s="65" t="s">
        <v>6</v>
      </c>
      <c r="K132" s="14"/>
    </row>
    <row r="133" spans="1:11" ht="18.75">
      <c r="A133" s="34" t="s">
        <v>181</v>
      </c>
      <c r="B133" s="61">
        <v>160</v>
      </c>
      <c r="C133" s="35"/>
      <c r="D133" s="36"/>
      <c r="E133" s="65" t="s">
        <v>6</v>
      </c>
      <c r="F133" s="65" t="s">
        <v>6</v>
      </c>
      <c r="G133" s="65" t="s">
        <v>6</v>
      </c>
      <c r="H133" s="65" t="s">
        <v>6</v>
      </c>
      <c r="I133" s="36"/>
      <c r="J133" s="37"/>
      <c r="K133" s="14"/>
    </row>
    <row r="134" spans="1:11" ht="18.75">
      <c r="A134" s="34" t="s">
        <v>182</v>
      </c>
      <c r="B134" s="61">
        <v>180</v>
      </c>
      <c r="C134" s="65" t="s">
        <v>6</v>
      </c>
      <c r="D134" s="36"/>
      <c r="E134" s="65" t="s">
        <v>6</v>
      </c>
      <c r="F134" s="65" t="s">
        <v>6</v>
      </c>
      <c r="G134" s="65" t="s">
        <v>6</v>
      </c>
      <c r="H134" s="65" t="s">
        <v>6</v>
      </c>
      <c r="I134" s="65"/>
      <c r="J134" s="65" t="s">
        <v>6</v>
      </c>
      <c r="K134" s="14"/>
    </row>
    <row r="135" spans="1:11" ht="18.75">
      <c r="A135" s="34"/>
      <c r="B135" s="61"/>
      <c r="C135" s="35"/>
      <c r="D135" s="36"/>
      <c r="E135" s="36"/>
      <c r="F135" s="36"/>
      <c r="G135" s="36"/>
      <c r="H135" s="36"/>
      <c r="I135" s="36"/>
      <c r="J135" s="37"/>
      <c r="K135" s="14"/>
    </row>
    <row r="136" spans="1:11" ht="18.75">
      <c r="A136" s="38" t="s">
        <v>101</v>
      </c>
      <c r="B136" s="62">
        <v>200</v>
      </c>
      <c r="C136" s="65" t="s">
        <v>6</v>
      </c>
      <c r="D136" s="40">
        <f>D137+D140+D143+D144+D145+D146+D150+D156+D157+D160</f>
        <v>39585050</v>
      </c>
      <c r="E136" s="40">
        <f aca="true" t="shared" si="1" ref="E136:J136">E137+E140+E143+E144+E145+E146+E150+E156+E157+E160</f>
        <v>33522850</v>
      </c>
      <c r="F136" s="40">
        <f t="shared" si="1"/>
        <v>777000</v>
      </c>
      <c r="G136" s="40">
        <f t="shared" si="1"/>
        <v>0</v>
      </c>
      <c r="H136" s="40">
        <f t="shared" si="1"/>
        <v>0</v>
      </c>
      <c r="I136" s="40">
        <f t="shared" si="1"/>
        <v>5285200</v>
      </c>
      <c r="J136" s="40">
        <f t="shared" si="1"/>
        <v>0</v>
      </c>
      <c r="K136" s="14"/>
    </row>
    <row r="137" spans="1:11" ht="18.75">
      <c r="A137" s="34" t="s">
        <v>102</v>
      </c>
      <c r="B137" s="62">
        <v>210</v>
      </c>
      <c r="C137" s="39"/>
      <c r="D137" s="40">
        <f>D139+D141+D142</f>
        <v>32727250</v>
      </c>
      <c r="E137" s="40">
        <f aca="true" t="shared" si="2" ref="E137:J137">E139+E141+E142</f>
        <v>30624050</v>
      </c>
      <c r="F137" s="40">
        <f t="shared" si="2"/>
        <v>0</v>
      </c>
      <c r="G137" s="40">
        <f t="shared" si="2"/>
        <v>0</v>
      </c>
      <c r="H137" s="40">
        <f t="shared" si="2"/>
        <v>0</v>
      </c>
      <c r="I137" s="40">
        <f t="shared" si="2"/>
        <v>2103200</v>
      </c>
      <c r="J137" s="40">
        <f t="shared" si="2"/>
        <v>0</v>
      </c>
      <c r="K137" s="14"/>
    </row>
    <row r="138" spans="1:11" ht="18.75">
      <c r="A138" s="34" t="s">
        <v>18</v>
      </c>
      <c r="B138" s="61"/>
      <c r="C138" s="35"/>
      <c r="D138" s="36"/>
      <c r="E138" s="36"/>
      <c r="F138" s="36"/>
      <c r="G138" s="36"/>
      <c r="H138" s="36"/>
      <c r="I138" s="36"/>
      <c r="J138" s="37"/>
      <c r="K138" s="14"/>
    </row>
    <row r="139" spans="1:11" ht="18.75">
      <c r="A139" s="34" t="s">
        <v>103</v>
      </c>
      <c r="B139" s="61">
        <v>211</v>
      </c>
      <c r="C139" s="35">
        <v>111</v>
      </c>
      <c r="D139" s="36">
        <f aca="true" t="shared" si="3" ref="D139:D145">E139+F139+G139+H139+I139</f>
        <v>25108800</v>
      </c>
      <c r="E139" s="97">
        <v>23508800</v>
      </c>
      <c r="F139" s="97">
        <v>0</v>
      </c>
      <c r="G139" s="97"/>
      <c r="H139" s="97"/>
      <c r="I139" s="97">
        <v>1600000</v>
      </c>
      <c r="J139" s="98"/>
      <c r="K139" s="14"/>
    </row>
    <row r="140" spans="1:11" ht="37.5">
      <c r="A140" s="49" t="s">
        <v>324</v>
      </c>
      <c r="B140" s="61">
        <v>266</v>
      </c>
      <c r="C140" s="35">
        <v>111</v>
      </c>
      <c r="D140" s="36">
        <f t="shared" si="3"/>
        <v>200000</v>
      </c>
      <c r="E140" s="97">
        <v>50000</v>
      </c>
      <c r="F140" s="97">
        <v>0</v>
      </c>
      <c r="G140" s="97"/>
      <c r="H140" s="97"/>
      <c r="I140" s="97">
        <v>150000</v>
      </c>
      <c r="J140" s="98"/>
      <c r="K140" s="14"/>
    </row>
    <row r="141" spans="1:11" ht="18.75">
      <c r="A141" s="49" t="s">
        <v>104</v>
      </c>
      <c r="B141" s="60">
        <v>213</v>
      </c>
      <c r="C141" s="50">
        <v>119</v>
      </c>
      <c r="D141" s="36">
        <f t="shared" si="3"/>
        <v>7598150</v>
      </c>
      <c r="E141" s="97">
        <v>7114950</v>
      </c>
      <c r="F141" s="97">
        <v>0</v>
      </c>
      <c r="G141" s="97"/>
      <c r="H141" s="97"/>
      <c r="I141" s="97">
        <v>483200</v>
      </c>
      <c r="J141" s="98"/>
      <c r="K141" s="14"/>
    </row>
    <row r="142" spans="1:11" ht="37.5">
      <c r="A142" s="34" t="s">
        <v>105</v>
      </c>
      <c r="B142" s="61">
        <v>212</v>
      </c>
      <c r="C142" s="35">
        <v>112</v>
      </c>
      <c r="D142" s="36">
        <f t="shared" si="3"/>
        <v>20300</v>
      </c>
      <c r="E142" s="97">
        <v>300</v>
      </c>
      <c r="F142" s="97">
        <v>0</v>
      </c>
      <c r="G142" s="97"/>
      <c r="H142" s="97"/>
      <c r="I142" s="97">
        <v>20000</v>
      </c>
      <c r="J142" s="98"/>
      <c r="K142" s="14"/>
    </row>
    <row r="143" spans="1:11" ht="18.75">
      <c r="A143" s="49" t="s">
        <v>325</v>
      </c>
      <c r="B143" s="249">
        <v>222</v>
      </c>
      <c r="C143" s="35">
        <v>112</v>
      </c>
      <c r="D143" s="36">
        <f t="shared" si="3"/>
        <v>0</v>
      </c>
      <c r="E143" s="97">
        <v>0</v>
      </c>
      <c r="F143" s="97">
        <v>0</v>
      </c>
      <c r="G143" s="97"/>
      <c r="H143" s="97"/>
      <c r="I143" s="97">
        <v>0</v>
      </c>
      <c r="J143" s="250"/>
      <c r="K143" s="14"/>
    </row>
    <row r="144" spans="1:11" ht="18.75">
      <c r="A144" s="49" t="s">
        <v>326</v>
      </c>
      <c r="B144" s="249">
        <v>226</v>
      </c>
      <c r="C144" s="35">
        <v>112</v>
      </c>
      <c r="D144" s="36">
        <f t="shared" si="3"/>
        <v>20000</v>
      </c>
      <c r="E144" s="97">
        <v>0</v>
      </c>
      <c r="F144" s="97">
        <v>0</v>
      </c>
      <c r="G144" s="97"/>
      <c r="H144" s="97"/>
      <c r="I144" s="97">
        <v>20000</v>
      </c>
      <c r="J144" s="250"/>
      <c r="K144" s="14"/>
    </row>
    <row r="145" spans="1:11" ht="37.5">
      <c r="A145" s="49" t="s">
        <v>324</v>
      </c>
      <c r="B145" s="249">
        <v>266</v>
      </c>
      <c r="C145" s="35">
        <v>112</v>
      </c>
      <c r="D145" s="36">
        <f t="shared" si="3"/>
        <v>0</v>
      </c>
      <c r="E145" s="97">
        <v>0</v>
      </c>
      <c r="F145" s="97">
        <v>0</v>
      </c>
      <c r="G145" s="97"/>
      <c r="H145" s="97"/>
      <c r="I145" s="97">
        <v>0</v>
      </c>
      <c r="J145" s="250"/>
      <c r="K145" s="14"/>
    </row>
    <row r="146" spans="1:11" ht="37.5">
      <c r="A146" s="34" t="s">
        <v>106</v>
      </c>
      <c r="B146" s="305">
        <v>220</v>
      </c>
      <c r="C146" s="35"/>
      <c r="D146" s="40">
        <f>D148+D149</f>
        <v>0</v>
      </c>
      <c r="E146" s="40">
        <f aca="true" t="shared" si="4" ref="E146:J146">E148+E149</f>
        <v>0</v>
      </c>
      <c r="F146" s="40">
        <f t="shared" si="4"/>
        <v>0</v>
      </c>
      <c r="G146" s="40">
        <f t="shared" si="4"/>
        <v>0</v>
      </c>
      <c r="H146" s="40">
        <f t="shared" si="4"/>
        <v>0</v>
      </c>
      <c r="I146" s="40">
        <f t="shared" si="4"/>
        <v>0</v>
      </c>
      <c r="J146" s="40">
        <f t="shared" si="4"/>
        <v>0</v>
      </c>
      <c r="K146" s="14"/>
    </row>
    <row r="147" spans="1:11" ht="18.75">
      <c r="A147" s="247" t="s">
        <v>18</v>
      </c>
      <c r="B147" s="306"/>
      <c r="C147" s="35"/>
      <c r="D147" s="36"/>
      <c r="E147" s="97"/>
      <c r="F147" s="97"/>
      <c r="G147" s="97"/>
      <c r="H147" s="97"/>
      <c r="I147" s="97"/>
      <c r="J147" s="98"/>
      <c r="K147" s="14"/>
    </row>
    <row r="148" spans="1:11" ht="18.75">
      <c r="A148" s="251" t="s">
        <v>327</v>
      </c>
      <c r="B148" s="307"/>
      <c r="C148" s="50">
        <v>340</v>
      </c>
      <c r="D148" s="97">
        <f>E148+F148+G148+H148+I148</f>
        <v>0</v>
      </c>
      <c r="E148" s="97">
        <v>0</v>
      </c>
      <c r="F148" s="97">
        <v>0</v>
      </c>
      <c r="G148" s="97"/>
      <c r="H148" s="97"/>
      <c r="I148" s="97">
        <v>0</v>
      </c>
      <c r="J148" s="98"/>
      <c r="K148" s="14"/>
    </row>
    <row r="149" spans="1:11" ht="18.75">
      <c r="A149" s="251" t="s">
        <v>280</v>
      </c>
      <c r="B149" s="308"/>
      <c r="C149" s="35">
        <v>360</v>
      </c>
      <c r="D149" s="97">
        <f>E149+F149+G149+H149+I149</f>
        <v>0</v>
      </c>
      <c r="E149" s="97">
        <v>0</v>
      </c>
      <c r="F149" s="97">
        <v>0</v>
      </c>
      <c r="G149" s="97"/>
      <c r="H149" s="97"/>
      <c r="I149" s="97">
        <v>0</v>
      </c>
      <c r="J149" s="98"/>
      <c r="K149" s="14"/>
    </row>
    <row r="150" spans="1:11" ht="37.5">
      <c r="A150" s="248" t="s">
        <v>183</v>
      </c>
      <c r="B150" s="62">
        <v>230</v>
      </c>
      <c r="C150" s="39"/>
      <c r="D150" s="40">
        <f>D153+D154+D155+D152</f>
        <v>280000</v>
      </c>
      <c r="E150" s="40">
        <f aca="true" t="shared" si="5" ref="E150:J150">E153+E154+E155+E152</f>
        <v>170000</v>
      </c>
      <c r="F150" s="40">
        <f t="shared" si="5"/>
        <v>0</v>
      </c>
      <c r="G150" s="40">
        <f t="shared" si="5"/>
        <v>0</v>
      </c>
      <c r="H150" s="40">
        <f t="shared" si="5"/>
        <v>0</v>
      </c>
      <c r="I150" s="40">
        <f t="shared" si="5"/>
        <v>110000</v>
      </c>
      <c r="J150" s="40">
        <f t="shared" si="5"/>
        <v>0</v>
      </c>
      <c r="K150" s="14"/>
    </row>
    <row r="151" spans="1:11" ht="18.75">
      <c r="A151" s="34" t="s">
        <v>18</v>
      </c>
      <c r="B151" s="61"/>
      <c r="C151" s="35"/>
      <c r="D151" s="40"/>
      <c r="E151" s="97"/>
      <c r="F151" s="97"/>
      <c r="G151" s="97"/>
      <c r="H151" s="97"/>
      <c r="I151" s="97"/>
      <c r="J151" s="98"/>
      <c r="K151" s="14"/>
    </row>
    <row r="152" spans="1:11" ht="56.25">
      <c r="A152" s="49" t="s">
        <v>328</v>
      </c>
      <c r="B152" s="61"/>
      <c r="C152" s="35">
        <v>831</v>
      </c>
      <c r="D152" s="36">
        <f>E152+F152+G152+H152+I152</f>
        <v>10000</v>
      </c>
      <c r="E152" s="97">
        <v>0</v>
      </c>
      <c r="F152" s="97">
        <v>0</v>
      </c>
      <c r="G152" s="97"/>
      <c r="H152" s="97"/>
      <c r="I152" s="97">
        <v>10000</v>
      </c>
      <c r="J152" s="98"/>
      <c r="K152" s="14"/>
    </row>
    <row r="153" spans="1:11" ht="37.5">
      <c r="A153" s="49" t="s">
        <v>107</v>
      </c>
      <c r="B153" s="62"/>
      <c r="C153" s="50">
        <v>851</v>
      </c>
      <c r="D153" s="36">
        <f>E153+F153+G153+H153+I153</f>
        <v>200000</v>
      </c>
      <c r="E153" s="97">
        <v>170000</v>
      </c>
      <c r="F153" s="97">
        <v>0</v>
      </c>
      <c r="G153" s="97"/>
      <c r="H153" s="97"/>
      <c r="I153" s="97">
        <v>30000</v>
      </c>
      <c r="J153" s="98"/>
      <c r="K153" s="14"/>
    </row>
    <row r="154" spans="1:11" ht="18.75">
      <c r="A154" s="34" t="s">
        <v>108</v>
      </c>
      <c r="B154" s="61"/>
      <c r="C154" s="35">
        <v>852</v>
      </c>
      <c r="D154" s="36">
        <f>E154+F154+G154+H154+I154</f>
        <v>20000</v>
      </c>
      <c r="E154" s="97">
        <v>0</v>
      </c>
      <c r="F154" s="97">
        <v>0</v>
      </c>
      <c r="G154" s="97"/>
      <c r="H154" s="97"/>
      <c r="I154" s="97">
        <v>20000</v>
      </c>
      <c r="J154" s="98"/>
      <c r="K154" s="14"/>
    </row>
    <row r="155" spans="1:11" ht="18.75">
      <c r="A155" s="34" t="s">
        <v>109</v>
      </c>
      <c r="B155" s="61"/>
      <c r="C155" s="35">
        <v>853</v>
      </c>
      <c r="D155" s="36">
        <f>E155+F155+G155+H155+I155</f>
        <v>50000</v>
      </c>
      <c r="E155" s="97">
        <v>0</v>
      </c>
      <c r="F155" s="97">
        <v>0</v>
      </c>
      <c r="G155" s="97"/>
      <c r="H155" s="97"/>
      <c r="I155" s="97">
        <v>50000</v>
      </c>
      <c r="J155" s="98"/>
      <c r="K155" s="14"/>
    </row>
    <row r="156" spans="1:11" ht="18.75">
      <c r="A156" s="34" t="s">
        <v>110</v>
      </c>
      <c r="B156" s="62">
        <v>240</v>
      </c>
      <c r="C156" s="39"/>
      <c r="D156" s="36"/>
      <c r="E156" s="97"/>
      <c r="F156" s="97"/>
      <c r="G156" s="97"/>
      <c r="H156" s="97"/>
      <c r="I156" s="97"/>
      <c r="J156" s="98"/>
      <c r="K156" s="14"/>
    </row>
    <row r="157" spans="1:11" ht="37.5">
      <c r="A157" s="34" t="s">
        <v>111</v>
      </c>
      <c r="B157" s="62">
        <v>250</v>
      </c>
      <c r="C157" s="39">
        <v>113</v>
      </c>
      <c r="D157" s="36"/>
      <c r="E157" s="97"/>
      <c r="F157" s="97"/>
      <c r="G157" s="97"/>
      <c r="H157" s="97"/>
      <c r="I157" s="97"/>
      <c r="J157" s="98"/>
      <c r="K157" s="14"/>
    </row>
    <row r="158" spans="1:11" ht="18.75">
      <c r="A158" s="34" t="s">
        <v>18</v>
      </c>
      <c r="B158" s="61"/>
      <c r="C158" s="35"/>
      <c r="D158" s="36"/>
      <c r="E158" s="36"/>
      <c r="F158" s="36"/>
      <c r="G158" s="36"/>
      <c r="H158" s="36"/>
      <c r="I158" s="36"/>
      <c r="J158" s="37"/>
      <c r="K158" s="14"/>
    </row>
    <row r="159" spans="1:11" ht="18.75">
      <c r="A159" s="38"/>
      <c r="B159" s="62"/>
      <c r="C159" s="39"/>
      <c r="D159" s="40"/>
      <c r="E159" s="40"/>
      <c r="F159" s="40"/>
      <c r="G159" s="40"/>
      <c r="H159" s="40"/>
      <c r="I159" s="40"/>
      <c r="J159" s="41"/>
      <c r="K159" s="14"/>
    </row>
    <row r="160" spans="1:11" ht="37.5">
      <c r="A160" s="34" t="s">
        <v>112</v>
      </c>
      <c r="B160" s="311">
        <v>260</v>
      </c>
      <c r="C160" s="312" t="s">
        <v>329</v>
      </c>
      <c r="D160" s="36">
        <f>E160+F160+G160+H160+I160</f>
        <v>6357800</v>
      </c>
      <c r="E160" s="36">
        <f aca="true" t="shared" si="6" ref="E160:J160">SUM(E161:E174)</f>
        <v>2678800</v>
      </c>
      <c r="F160" s="36">
        <f t="shared" si="6"/>
        <v>777000</v>
      </c>
      <c r="G160" s="36">
        <f t="shared" si="6"/>
        <v>0</v>
      </c>
      <c r="H160" s="36">
        <f t="shared" si="6"/>
        <v>0</v>
      </c>
      <c r="I160" s="36">
        <f t="shared" si="6"/>
        <v>2902000</v>
      </c>
      <c r="J160" s="36">
        <f t="shared" si="6"/>
        <v>0</v>
      </c>
      <c r="K160" s="14"/>
    </row>
    <row r="161" spans="1:11" ht="18.75">
      <c r="A161" s="34" t="s">
        <v>18</v>
      </c>
      <c r="B161" s="307"/>
      <c r="C161" s="313"/>
      <c r="D161" s="36"/>
      <c r="E161" s="36"/>
      <c r="F161" s="36"/>
      <c r="G161" s="36"/>
      <c r="H161" s="36"/>
      <c r="I161" s="36"/>
      <c r="J161" s="37"/>
      <c r="K161" s="14"/>
    </row>
    <row r="162" spans="1:11" ht="37.5">
      <c r="A162" s="34" t="s">
        <v>113</v>
      </c>
      <c r="B162" s="307"/>
      <c r="C162" s="313"/>
      <c r="D162" s="36"/>
      <c r="E162" s="36"/>
      <c r="F162" s="36"/>
      <c r="G162" s="36"/>
      <c r="H162" s="36"/>
      <c r="I162" s="36"/>
      <c r="J162" s="37"/>
      <c r="K162" s="14"/>
    </row>
    <row r="163" spans="1:11" ht="18.75">
      <c r="A163" s="34" t="s">
        <v>114</v>
      </c>
      <c r="B163" s="307"/>
      <c r="C163" s="313"/>
      <c r="D163" s="36">
        <f>E163+F163+G163+H163+I163</f>
        <v>72000</v>
      </c>
      <c r="E163" s="36">
        <v>35000</v>
      </c>
      <c r="F163" s="36">
        <v>0</v>
      </c>
      <c r="G163" s="36"/>
      <c r="H163" s="36"/>
      <c r="I163" s="36">
        <v>37000</v>
      </c>
      <c r="J163" s="37"/>
      <c r="K163" s="14"/>
    </row>
    <row r="164" spans="1:11" ht="18.75">
      <c r="A164" s="34" t="s">
        <v>115</v>
      </c>
      <c r="B164" s="307"/>
      <c r="C164" s="313"/>
      <c r="D164" s="36">
        <f aca="true" t="shared" si="7" ref="D164:D173">E164+F164+G164+H164+I164</f>
        <v>30000</v>
      </c>
      <c r="E164" s="36">
        <v>0</v>
      </c>
      <c r="F164" s="36">
        <v>0</v>
      </c>
      <c r="G164" s="36"/>
      <c r="H164" s="36"/>
      <c r="I164" s="36">
        <v>30000</v>
      </c>
      <c r="J164" s="37"/>
      <c r="K164" s="14"/>
    </row>
    <row r="165" spans="1:11" ht="18.75">
      <c r="A165" s="34" t="s">
        <v>116</v>
      </c>
      <c r="B165" s="307"/>
      <c r="C165" s="313"/>
      <c r="D165" s="36">
        <f t="shared" si="7"/>
        <v>2515000</v>
      </c>
      <c r="E165" s="36">
        <v>2335000</v>
      </c>
      <c r="F165" s="36">
        <v>0</v>
      </c>
      <c r="G165" s="36"/>
      <c r="H165" s="36"/>
      <c r="I165" s="36">
        <v>180000</v>
      </c>
      <c r="J165" s="37"/>
      <c r="K165" s="14"/>
    </row>
    <row r="166" spans="1:11" ht="18.75">
      <c r="A166" s="34" t="s">
        <v>117</v>
      </c>
      <c r="B166" s="307"/>
      <c r="C166" s="313"/>
      <c r="D166" s="36">
        <f t="shared" si="7"/>
        <v>30000</v>
      </c>
      <c r="E166" s="36">
        <v>0</v>
      </c>
      <c r="F166" s="36">
        <v>0</v>
      </c>
      <c r="G166" s="36"/>
      <c r="H166" s="36"/>
      <c r="I166" s="36">
        <v>30000</v>
      </c>
      <c r="J166" s="37"/>
      <c r="K166" s="14"/>
    </row>
    <row r="167" spans="1:11" ht="18.75">
      <c r="A167" s="34" t="s">
        <v>118</v>
      </c>
      <c r="B167" s="307"/>
      <c r="C167" s="313"/>
      <c r="D167" s="36">
        <f t="shared" si="7"/>
        <v>689000</v>
      </c>
      <c r="E167" s="36">
        <v>39000</v>
      </c>
      <c r="F167" s="36">
        <v>0</v>
      </c>
      <c r="G167" s="36"/>
      <c r="H167" s="36"/>
      <c r="I167" s="36">
        <v>650000</v>
      </c>
      <c r="J167" s="37"/>
      <c r="K167" s="14"/>
    </row>
    <row r="168" spans="1:11" ht="18.75">
      <c r="A168" s="34" t="s">
        <v>119</v>
      </c>
      <c r="B168" s="307"/>
      <c r="C168" s="313"/>
      <c r="D168" s="36">
        <f t="shared" si="7"/>
        <v>1023389.2</v>
      </c>
      <c r="E168" s="36">
        <v>168389.2</v>
      </c>
      <c r="F168" s="36">
        <v>405000</v>
      </c>
      <c r="G168" s="36"/>
      <c r="H168" s="36"/>
      <c r="I168" s="36">
        <v>450000</v>
      </c>
      <c r="J168" s="37"/>
      <c r="K168" s="14"/>
    </row>
    <row r="169" spans="1:11" ht="18.75">
      <c r="A169" s="49" t="s">
        <v>354</v>
      </c>
      <c r="B169" s="307"/>
      <c r="C169" s="313"/>
      <c r="D169" s="36">
        <f t="shared" si="7"/>
        <v>100000</v>
      </c>
      <c r="E169" s="36">
        <v>0</v>
      </c>
      <c r="F169" s="36">
        <v>0</v>
      </c>
      <c r="G169" s="36"/>
      <c r="H169" s="36"/>
      <c r="I169" s="36">
        <v>100000</v>
      </c>
      <c r="J169" s="37"/>
      <c r="K169" s="14"/>
    </row>
    <row r="170" spans="1:11" ht="18.75">
      <c r="A170" s="49" t="s">
        <v>330</v>
      </c>
      <c r="B170" s="307"/>
      <c r="C170" s="313"/>
      <c r="D170" s="36">
        <f t="shared" si="7"/>
        <v>0</v>
      </c>
      <c r="E170" s="36">
        <v>0</v>
      </c>
      <c r="F170" s="36">
        <v>0</v>
      </c>
      <c r="G170" s="36"/>
      <c r="H170" s="36"/>
      <c r="I170" s="36">
        <v>0</v>
      </c>
      <c r="J170" s="37"/>
      <c r="K170" s="14"/>
    </row>
    <row r="171" spans="1:11" ht="18.75">
      <c r="A171" s="34" t="s">
        <v>120</v>
      </c>
      <c r="B171" s="307"/>
      <c r="C171" s="313"/>
      <c r="D171" s="36">
        <f t="shared" si="7"/>
        <v>837000</v>
      </c>
      <c r="E171" s="36">
        <v>0</v>
      </c>
      <c r="F171" s="36">
        <v>372000</v>
      </c>
      <c r="G171" s="36"/>
      <c r="H171" s="36"/>
      <c r="I171" s="36">
        <v>465000</v>
      </c>
      <c r="J171" s="37"/>
      <c r="K171" s="14"/>
    </row>
    <row r="172" spans="1:11" ht="37.5">
      <c r="A172" s="246" t="s">
        <v>331</v>
      </c>
      <c r="B172" s="307"/>
      <c r="C172" s="313"/>
      <c r="D172" s="36">
        <f t="shared" si="7"/>
        <v>0</v>
      </c>
      <c r="E172" s="36">
        <v>0</v>
      </c>
      <c r="F172" s="36">
        <v>0</v>
      </c>
      <c r="G172" s="36"/>
      <c r="H172" s="36"/>
      <c r="I172" s="36">
        <v>0</v>
      </c>
      <c r="J172" s="37"/>
      <c r="K172" s="14"/>
    </row>
    <row r="173" spans="1:11" ht="22.5" customHeight="1">
      <c r="A173" s="251" t="s">
        <v>332</v>
      </c>
      <c r="B173" s="307"/>
      <c r="C173" s="313"/>
      <c r="D173" s="36">
        <f t="shared" si="7"/>
        <v>1001455.4</v>
      </c>
      <c r="E173" s="36">
        <f>61500+19955.4</f>
        <v>81455.4</v>
      </c>
      <c r="F173" s="36">
        <v>0</v>
      </c>
      <c r="G173" s="36"/>
      <c r="H173" s="36"/>
      <c r="I173" s="36">
        <f>50000+20000+200000+50000+300000+300000</f>
        <v>920000</v>
      </c>
      <c r="J173" s="37"/>
      <c r="K173" s="14"/>
    </row>
    <row r="174" spans="1:11" ht="37.5">
      <c r="A174" s="251" t="s">
        <v>333</v>
      </c>
      <c r="B174" s="307"/>
      <c r="C174" s="313"/>
      <c r="D174" s="36">
        <f>E174+F174+G174+H174+I174</f>
        <v>59955.4</v>
      </c>
      <c r="E174" s="97">
        <v>19955.4</v>
      </c>
      <c r="F174" s="97">
        <v>0</v>
      </c>
      <c r="G174" s="97"/>
      <c r="H174" s="97"/>
      <c r="I174" s="97">
        <v>40000</v>
      </c>
      <c r="J174" s="41"/>
      <c r="K174" s="14"/>
    </row>
    <row r="175" spans="1:11" ht="18.75">
      <c r="A175" s="251" t="s">
        <v>363</v>
      </c>
      <c r="B175" s="308"/>
      <c r="C175" s="314"/>
      <c r="D175" s="36">
        <f>E175+F175+G175+H175+I175</f>
        <v>0</v>
      </c>
      <c r="E175" s="97">
        <v>0</v>
      </c>
      <c r="F175" s="97">
        <v>0</v>
      </c>
      <c r="G175" s="97"/>
      <c r="H175" s="97"/>
      <c r="I175" s="97">
        <v>0</v>
      </c>
      <c r="J175" s="41"/>
      <c r="K175" s="14"/>
    </row>
    <row r="176" spans="1:11" ht="18.75">
      <c r="A176" s="248" t="s">
        <v>121</v>
      </c>
      <c r="B176" s="61">
        <v>300</v>
      </c>
      <c r="C176" s="35" t="s">
        <v>6</v>
      </c>
      <c r="D176" s="36"/>
      <c r="E176" s="36"/>
      <c r="F176" s="36"/>
      <c r="G176" s="36"/>
      <c r="H176" s="36"/>
      <c r="I176" s="36"/>
      <c r="J176" s="37"/>
      <c r="K176" s="14"/>
    </row>
    <row r="177" spans="1:11" ht="18.75">
      <c r="A177" s="34" t="s">
        <v>18</v>
      </c>
      <c r="B177" s="61"/>
      <c r="C177" s="35"/>
      <c r="D177" s="36"/>
      <c r="E177" s="36"/>
      <c r="F177" s="36"/>
      <c r="G177" s="36"/>
      <c r="H177" s="36"/>
      <c r="I177" s="36"/>
      <c r="J177" s="37"/>
      <c r="K177" s="14"/>
    </row>
    <row r="178" spans="1:11" ht="18.75">
      <c r="A178" s="34" t="s">
        <v>184</v>
      </c>
      <c r="B178" s="61">
        <v>310</v>
      </c>
      <c r="C178" s="35">
        <v>510</v>
      </c>
      <c r="D178" s="36"/>
      <c r="E178" s="36"/>
      <c r="F178" s="36"/>
      <c r="G178" s="36"/>
      <c r="H178" s="36"/>
      <c r="I178" s="36"/>
      <c r="J178" s="37"/>
      <c r="K178" s="14"/>
    </row>
    <row r="179" spans="1:11" ht="18.75">
      <c r="A179" s="34" t="s">
        <v>185</v>
      </c>
      <c r="B179" s="61">
        <v>320</v>
      </c>
      <c r="C179" s="35"/>
      <c r="D179" s="36"/>
      <c r="E179" s="36"/>
      <c r="F179" s="36"/>
      <c r="G179" s="36"/>
      <c r="H179" s="36"/>
      <c r="I179" s="36"/>
      <c r="J179" s="37"/>
      <c r="K179" s="14"/>
    </row>
    <row r="180" spans="1:11" ht="18.75">
      <c r="A180" s="34" t="s">
        <v>122</v>
      </c>
      <c r="B180" s="61">
        <v>400</v>
      </c>
      <c r="C180" s="35"/>
      <c r="D180" s="36"/>
      <c r="E180" s="36"/>
      <c r="F180" s="36"/>
      <c r="G180" s="36"/>
      <c r="H180" s="36"/>
      <c r="I180" s="36"/>
      <c r="J180" s="37"/>
      <c r="K180" s="14"/>
    </row>
    <row r="181" spans="1:11" ht="18.75">
      <c r="A181" s="34" t="s">
        <v>18</v>
      </c>
      <c r="B181" s="61"/>
      <c r="C181" s="35"/>
      <c r="D181" s="36"/>
      <c r="E181" s="36"/>
      <c r="F181" s="36"/>
      <c r="G181" s="36"/>
      <c r="H181" s="36"/>
      <c r="I181" s="36"/>
      <c r="J181" s="37"/>
      <c r="K181" s="14"/>
    </row>
    <row r="182" spans="1:11" ht="18.75">
      <c r="A182" s="34" t="s">
        <v>123</v>
      </c>
      <c r="B182" s="61">
        <v>410</v>
      </c>
      <c r="C182" s="35">
        <v>123</v>
      </c>
      <c r="D182" s="36"/>
      <c r="E182" s="36"/>
      <c r="F182" s="36"/>
      <c r="G182" s="36"/>
      <c r="H182" s="36"/>
      <c r="I182" s="36"/>
      <c r="J182" s="37"/>
      <c r="K182" s="14"/>
    </row>
    <row r="183" spans="1:11" ht="18.75">
      <c r="A183" s="34" t="s">
        <v>124</v>
      </c>
      <c r="B183" s="61">
        <v>420</v>
      </c>
      <c r="C183" s="35"/>
      <c r="D183" s="36"/>
      <c r="E183" s="36"/>
      <c r="F183" s="36"/>
      <c r="G183" s="36"/>
      <c r="H183" s="36"/>
      <c r="I183" s="36"/>
      <c r="J183" s="37"/>
      <c r="K183" s="14"/>
    </row>
    <row r="184" spans="1:11" ht="18.75">
      <c r="A184" s="34" t="s">
        <v>125</v>
      </c>
      <c r="B184" s="61">
        <v>500</v>
      </c>
      <c r="C184" s="35" t="s">
        <v>6</v>
      </c>
      <c r="D184" s="36"/>
      <c r="E184" s="36"/>
      <c r="F184" s="36"/>
      <c r="G184" s="36"/>
      <c r="H184" s="36"/>
      <c r="I184" s="36"/>
      <c r="J184" s="37"/>
      <c r="K184" s="14"/>
    </row>
    <row r="185" spans="1:11" ht="18.75">
      <c r="A185" s="51" t="s">
        <v>126</v>
      </c>
      <c r="B185" s="63">
        <v>600</v>
      </c>
      <c r="C185" s="52" t="s">
        <v>6</v>
      </c>
      <c r="D185" s="53"/>
      <c r="E185" s="53"/>
      <c r="F185" s="53"/>
      <c r="G185" s="53"/>
      <c r="H185" s="53"/>
      <c r="I185" s="53"/>
      <c r="J185" s="54"/>
      <c r="K185" s="14"/>
    </row>
    <row r="188" spans="10:13" ht="18.75">
      <c r="J188" s="435"/>
      <c r="K188" s="435"/>
      <c r="L188" s="435"/>
      <c r="M188" s="435"/>
    </row>
    <row r="189" spans="1:12" ht="35.25" customHeight="1">
      <c r="A189" s="315" t="s">
        <v>167</v>
      </c>
      <c r="B189" s="315"/>
      <c r="C189" s="315"/>
      <c r="D189" s="315"/>
      <c r="E189" s="315"/>
      <c r="F189" s="315"/>
      <c r="G189" s="315"/>
      <c r="H189" s="315"/>
      <c r="I189" s="315"/>
      <c r="J189" s="315"/>
      <c r="K189" s="315"/>
      <c r="L189" s="315"/>
    </row>
    <row r="190" spans="1:12" ht="19.5" customHeight="1">
      <c r="A190" s="43"/>
      <c r="B190" s="43"/>
      <c r="C190" s="43"/>
      <c r="D190" s="43"/>
      <c r="E190" s="43"/>
      <c r="F190" s="95" t="s">
        <v>322</v>
      </c>
      <c r="G190" s="69"/>
      <c r="H190" s="43"/>
      <c r="I190" s="43"/>
      <c r="J190" s="43"/>
      <c r="K190" s="43"/>
      <c r="L190" s="43"/>
    </row>
    <row r="191" spans="1:12" ht="1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</row>
    <row r="192" spans="1:13" ht="18.75">
      <c r="A192" s="316" t="s">
        <v>16</v>
      </c>
      <c r="B192" s="316" t="s">
        <v>92</v>
      </c>
      <c r="C192" s="316" t="s">
        <v>175</v>
      </c>
      <c r="D192" s="319" t="s">
        <v>174</v>
      </c>
      <c r="E192" s="319"/>
      <c r="F192" s="319"/>
      <c r="G192" s="319"/>
      <c r="H192" s="319"/>
      <c r="I192" s="319"/>
      <c r="J192" s="319"/>
      <c r="K192" s="319"/>
      <c r="L192" s="319"/>
      <c r="M192" s="4"/>
    </row>
    <row r="193" spans="1:13" ht="15.75" customHeight="1">
      <c r="A193" s="317"/>
      <c r="B193" s="317"/>
      <c r="C193" s="317"/>
      <c r="D193" s="320" t="s">
        <v>127</v>
      </c>
      <c r="E193" s="321"/>
      <c r="F193" s="322"/>
      <c r="G193" s="326" t="s">
        <v>19</v>
      </c>
      <c r="H193" s="327"/>
      <c r="I193" s="327"/>
      <c r="J193" s="327"/>
      <c r="K193" s="327"/>
      <c r="L193" s="328"/>
      <c r="M193" s="4"/>
    </row>
    <row r="194" spans="1:13" ht="81" customHeight="1">
      <c r="A194" s="317"/>
      <c r="B194" s="317"/>
      <c r="C194" s="317"/>
      <c r="D194" s="323"/>
      <c r="E194" s="324"/>
      <c r="F194" s="325"/>
      <c r="G194" s="329" t="s">
        <v>128</v>
      </c>
      <c r="H194" s="330"/>
      <c r="I194" s="331"/>
      <c r="J194" s="329" t="s">
        <v>129</v>
      </c>
      <c r="K194" s="330"/>
      <c r="L194" s="331"/>
      <c r="M194" s="4"/>
    </row>
    <row r="195" spans="1:13" ht="18.75">
      <c r="A195" s="317"/>
      <c r="B195" s="317"/>
      <c r="C195" s="317"/>
      <c r="D195" s="71" t="s">
        <v>187</v>
      </c>
      <c r="E195" s="71" t="s">
        <v>318</v>
      </c>
      <c r="F195" s="71" t="s">
        <v>362</v>
      </c>
      <c r="G195" s="71" t="s">
        <v>187</v>
      </c>
      <c r="H195" s="71" t="s">
        <v>318</v>
      </c>
      <c r="I195" s="71" t="s">
        <v>362</v>
      </c>
      <c r="J195" s="71" t="s">
        <v>187</v>
      </c>
      <c r="K195" s="71" t="s">
        <v>318</v>
      </c>
      <c r="L195" s="71" t="s">
        <v>362</v>
      </c>
      <c r="M195" s="4"/>
    </row>
    <row r="196" spans="1:13" ht="38.25">
      <c r="A196" s="318"/>
      <c r="B196" s="318"/>
      <c r="C196" s="318"/>
      <c r="D196" s="96" t="s">
        <v>130</v>
      </c>
      <c r="E196" s="96" t="s">
        <v>131</v>
      </c>
      <c r="F196" s="96" t="s">
        <v>132</v>
      </c>
      <c r="G196" s="96" t="s">
        <v>130</v>
      </c>
      <c r="H196" s="96" t="s">
        <v>131</v>
      </c>
      <c r="I196" s="96" t="s">
        <v>132</v>
      </c>
      <c r="J196" s="96" t="s">
        <v>130</v>
      </c>
      <c r="K196" s="96" t="s">
        <v>131</v>
      </c>
      <c r="L196" s="96" t="s">
        <v>132</v>
      </c>
      <c r="M196" s="4"/>
    </row>
    <row r="197" spans="1:13" ht="18.75">
      <c r="A197" s="71" t="s">
        <v>133</v>
      </c>
      <c r="B197" s="71" t="s">
        <v>134</v>
      </c>
      <c r="C197" s="71" t="s">
        <v>135</v>
      </c>
      <c r="D197" s="71" t="s">
        <v>136</v>
      </c>
      <c r="E197" s="71" t="s">
        <v>137</v>
      </c>
      <c r="F197" s="71" t="s">
        <v>138</v>
      </c>
      <c r="G197" s="71" t="s">
        <v>139</v>
      </c>
      <c r="H197" s="71" t="s">
        <v>140</v>
      </c>
      <c r="I197" s="71" t="s">
        <v>141</v>
      </c>
      <c r="J197" s="71" t="s">
        <v>142</v>
      </c>
      <c r="K197" s="71" t="s">
        <v>143</v>
      </c>
      <c r="L197" s="71" t="s">
        <v>144</v>
      </c>
      <c r="M197" s="4"/>
    </row>
    <row r="198" spans="1:13" ht="37.5">
      <c r="A198" s="72" t="s">
        <v>168</v>
      </c>
      <c r="B198" s="71" t="s">
        <v>169</v>
      </c>
      <c r="C198" s="73" t="s">
        <v>6</v>
      </c>
      <c r="D198" s="258">
        <v>6357800</v>
      </c>
      <c r="E198" s="258">
        <f>E200</f>
        <v>6357800</v>
      </c>
      <c r="F198" s="258">
        <f>F200</f>
        <v>6357800</v>
      </c>
      <c r="G198" s="258">
        <f>G200</f>
        <v>6357800</v>
      </c>
      <c r="H198" s="258">
        <f>H200</f>
        <v>6357800</v>
      </c>
      <c r="I198" s="258">
        <f>I200</f>
        <v>6357800</v>
      </c>
      <c r="J198" s="74"/>
      <c r="K198" s="74"/>
      <c r="L198" s="74"/>
      <c r="M198" s="4"/>
    </row>
    <row r="199" spans="1:13" ht="56.25">
      <c r="A199" s="72" t="s">
        <v>145</v>
      </c>
      <c r="B199" s="71">
        <v>1001</v>
      </c>
      <c r="C199" s="73" t="s">
        <v>6</v>
      </c>
      <c r="D199" s="259"/>
      <c r="E199" s="259"/>
      <c r="F199" s="260"/>
      <c r="G199" s="74"/>
      <c r="H199" s="74"/>
      <c r="I199" s="74"/>
      <c r="J199" s="74"/>
      <c r="K199" s="74"/>
      <c r="L199" s="74"/>
      <c r="M199" s="4"/>
    </row>
    <row r="200" spans="1:13" ht="37.5">
      <c r="A200" s="72" t="s">
        <v>146</v>
      </c>
      <c r="B200" s="71">
        <v>2001</v>
      </c>
      <c r="C200" s="73"/>
      <c r="D200" s="258">
        <v>6357800</v>
      </c>
      <c r="E200" s="258">
        <f>D200</f>
        <v>6357800</v>
      </c>
      <c r="F200" s="258">
        <f>D200</f>
        <v>6357800</v>
      </c>
      <c r="G200" s="258">
        <f>D200</f>
        <v>6357800</v>
      </c>
      <c r="H200" s="258">
        <f>E200</f>
        <v>6357800</v>
      </c>
      <c r="I200" s="258">
        <f>F200</f>
        <v>6357800</v>
      </c>
      <c r="J200" s="99"/>
      <c r="K200" s="74"/>
      <c r="L200" s="74"/>
      <c r="M200" s="4"/>
    </row>
    <row r="201" spans="1:13" ht="15">
      <c r="A201" s="55"/>
      <c r="B201" s="55"/>
      <c r="C201" s="55"/>
      <c r="D201" s="55"/>
      <c r="E201" s="55"/>
      <c r="F201" s="55"/>
      <c r="G201" s="55"/>
      <c r="H201" s="55"/>
      <c r="I201" s="55"/>
      <c r="J201" s="55"/>
      <c r="K201" s="56"/>
      <c r="L201" s="56"/>
      <c r="M201" s="1"/>
    </row>
    <row r="202" spans="1:13" ht="15">
      <c r="A202" s="332"/>
      <c r="B202" s="332"/>
      <c r="C202" s="332"/>
      <c r="D202" s="332"/>
      <c r="E202" s="332"/>
      <c r="F202" s="3"/>
      <c r="G202" s="3"/>
      <c r="H202" s="3"/>
      <c r="I202" s="3"/>
      <c r="J202" s="3"/>
      <c r="K202" s="57"/>
      <c r="L202" s="57"/>
      <c r="M202" s="1"/>
    </row>
    <row r="203" spans="1:13" ht="18.75">
      <c r="A203" s="345" t="s">
        <v>147</v>
      </c>
      <c r="B203" s="345"/>
      <c r="C203" s="345"/>
      <c r="D203" s="345"/>
      <c r="E203" s="345"/>
      <c r="F203" s="345"/>
      <c r="G203" s="345"/>
      <c r="H203" s="345"/>
      <c r="I203" s="345"/>
      <c r="J203" s="345"/>
      <c r="K203" s="345"/>
      <c r="L203" s="345"/>
      <c r="M203" s="1"/>
    </row>
    <row r="204" spans="1:13" ht="18.75">
      <c r="A204" s="333" t="s">
        <v>322</v>
      </c>
      <c r="B204" s="334"/>
      <c r="C204" s="334"/>
      <c r="D204" s="334"/>
      <c r="E204" s="334"/>
      <c r="F204" s="334"/>
      <c r="G204" s="334"/>
      <c r="H204" s="334"/>
      <c r="I204" s="334"/>
      <c r="J204" s="334"/>
      <c r="K204" s="334"/>
      <c r="L204" s="334"/>
      <c r="M204" s="1"/>
    </row>
    <row r="205" spans="1:13" ht="18.75">
      <c r="A205" s="344" t="s">
        <v>148</v>
      </c>
      <c r="B205" s="344"/>
      <c r="C205" s="344"/>
      <c r="D205" s="344"/>
      <c r="E205" s="344"/>
      <c r="F205" s="344"/>
      <c r="G205" s="344"/>
      <c r="H205" s="344"/>
      <c r="I205" s="344"/>
      <c r="J205" s="344"/>
      <c r="K205" s="344"/>
      <c r="L205" s="344"/>
      <c r="M205" s="1"/>
    </row>
    <row r="206" spans="1:13" ht="62.25" customHeight="1">
      <c r="A206" s="335" t="s">
        <v>16</v>
      </c>
      <c r="B206" s="336"/>
      <c r="C206" s="336"/>
      <c r="D206" s="336"/>
      <c r="E206" s="336"/>
      <c r="F206" s="337"/>
      <c r="G206" s="338" t="s">
        <v>92</v>
      </c>
      <c r="H206" s="339"/>
      <c r="I206" s="340"/>
      <c r="J206" s="341" t="s">
        <v>176</v>
      </c>
      <c r="K206" s="342"/>
      <c r="L206" s="343"/>
      <c r="M206" s="1"/>
    </row>
    <row r="207" spans="1:13" ht="18.75">
      <c r="A207" s="352">
        <v>1</v>
      </c>
      <c r="B207" s="353"/>
      <c r="C207" s="353"/>
      <c r="D207" s="353"/>
      <c r="E207" s="353"/>
      <c r="F207" s="354"/>
      <c r="G207" s="338">
        <v>2</v>
      </c>
      <c r="H207" s="339"/>
      <c r="I207" s="340"/>
      <c r="J207" s="338">
        <v>3</v>
      </c>
      <c r="K207" s="339"/>
      <c r="L207" s="340"/>
      <c r="M207" s="1"/>
    </row>
    <row r="208" spans="1:13" ht="18.75">
      <c r="A208" s="346" t="s">
        <v>125</v>
      </c>
      <c r="B208" s="347"/>
      <c r="C208" s="347"/>
      <c r="D208" s="347"/>
      <c r="E208" s="347"/>
      <c r="F208" s="348"/>
      <c r="G208" s="349" t="s">
        <v>153</v>
      </c>
      <c r="H208" s="350"/>
      <c r="I208" s="351"/>
      <c r="J208" s="338"/>
      <c r="K208" s="339"/>
      <c r="L208" s="340"/>
      <c r="M208" s="1"/>
    </row>
    <row r="209" spans="1:12" ht="18.75">
      <c r="A209" s="346" t="s">
        <v>126</v>
      </c>
      <c r="B209" s="347"/>
      <c r="C209" s="347"/>
      <c r="D209" s="347"/>
      <c r="E209" s="347"/>
      <c r="F209" s="348"/>
      <c r="G209" s="349" t="s">
        <v>154</v>
      </c>
      <c r="H209" s="350"/>
      <c r="I209" s="351"/>
      <c r="J209" s="338"/>
      <c r="K209" s="339"/>
      <c r="L209" s="340"/>
    </row>
    <row r="210" spans="1:12" ht="18.75">
      <c r="A210" s="346" t="s">
        <v>149</v>
      </c>
      <c r="B210" s="347"/>
      <c r="C210" s="347"/>
      <c r="D210" s="347"/>
      <c r="E210" s="347"/>
      <c r="F210" s="348"/>
      <c r="G210" s="349" t="s">
        <v>155</v>
      </c>
      <c r="H210" s="350"/>
      <c r="I210" s="351"/>
      <c r="J210" s="338"/>
      <c r="K210" s="339"/>
      <c r="L210" s="340"/>
    </row>
    <row r="211" spans="1:12" ht="18.75">
      <c r="A211" s="78"/>
      <c r="B211" s="79"/>
      <c r="C211" s="79"/>
      <c r="D211" s="79"/>
      <c r="E211" s="79"/>
      <c r="F211" s="80"/>
      <c r="G211" s="81"/>
      <c r="H211" s="82"/>
      <c r="I211" s="83"/>
      <c r="J211" s="75"/>
      <c r="K211" s="76"/>
      <c r="L211" s="77"/>
    </row>
    <row r="212" spans="1:12" ht="18.75">
      <c r="A212" s="346" t="s">
        <v>150</v>
      </c>
      <c r="B212" s="347"/>
      <c r="C212" s="347"/>
      <c r="D212" s="347"/>
      <c r="E212" s="347"/>
      <c r="F212" s="348"/>
      <c r="G212" s="349" t="s">
        <v>170</v>
      </c>
      <c r="H212" s="350"/>
      <c r="I212" s="351"/>
      <c r="J212" s="338"/>
      <c r="K212" s="339"/>
      <c r="L212" s="340"/>
    </row>
    <row r="213" spans="1:12" ht="18.75">
      <c r="A213" s="358"/>
      <c r="B213" s="359"/>
      <c r="C213" s="359"/>
      <c r="D213" s="359"/>
      <c r="E213" s="359"/>
      <c r="F213" s="360"/>
      <c r="G213" s="349"/>
      <c r="H213" s="350"/>
      <c r="I213" s="351"/>
      <c r="J213" s="338"/>
      <c r="K213" s="339"/>
      <c r="L213" s="340"/>
    </row>
    <row r="214" spans="1:12" ht="18.75">
      <c r="A214" s="29"/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9"/>
    </row>
    <row r="215" spans="1:12" ht="18.75">
      <c r="A215" s="345" t="s">
        <v>151</v>
      </c>
      <c r="B215" s="345"/>
      <c r="C215" s="345"/>
      <c r="D215" s="345"/>
      <c r="E215" s="345"/>
      <c r="F215" s="345"/>
      <c r="G215" s="345"/>
      <c r="H215" s="345"/>
      <c r="I215" s="345"/>
      <c r="J215" s="345"/>
      <c r="K215" s="345"/>
      <c r="L215" s="345"/>
    </row>
    <row r="216" spans="1:12" ht="18.75">
      <c r="A216" s="333" t="s">
        <v>322</v>
      </c>
      <c r="B216" s="334"/>
      <c r="C216" s="334"/>
      <c r="D216" s="334"/>
      <c r="E216" s="334"/>
      <c r="F216" s="334"/>
      <c r="G216" s="334"/>
      <c r="H216" s="334"/>
      <c r="I216" s="334"/>
      <c r="J216" s="334"/>
      <c r="K216" s="334"/>
      <c r="L216" s="334"/>
    </row>
    <row r="217" spans="1:12" ht="18.75">
      <c r="A217" s="70"/>
      <c r="B217" s="70"/>
      <c r="C217" s="70"/>
      <c r="D217" s="70"/>
      <c r="E217" s="361"/>
      <c r="F217" s="361"/>
      <c r="G217" s="361"/>
      <c r="H217" s="361"/>
      <c r="I217" s="29"/>
      <c r="J217" s="29"/>
      <c r="K217" s="70"/>
      <c r="L217" s="70"/>
    </row>
    <row r="218" spans="1:12" ht="18.75">
      <c r="A218" s="335" t="s">
        <v>16</v>
      </c>
      <c r="B218" s="336"/>
      <c r="C218" s="336"/>
      <c r="D218" s="336"/>
      <c r="E218" s="336"/>
      <c r="F218" s="337"/>
      <c r="G218" s="338" t="s">
        <v>92</v>
      </c>
      <c r="H218" s="339"/>
      <c r="I218" s="340"/>
      <c r="J218" s="338" t="s">
        <v>171</v>
      </c>
      <c r="K218" s="339"/>
      <c r="L218" s="340"/>
    </row>
    <row r="219" spans="1:12" ht="18.75">
      <c r="A219" s="352">
        <v>1</v>
      </c>
      <c r="B219" s="353"/>
      <c r="C219" s="353"/>
      <c r="D219" s="353"/>
      <c r="E219" s="353"/>
      <c r="F219" s="354"/>
      <c r="G219" s="338">
        <v>2</v>
      </c>
      <c r="H219" s="339"/>
      <c r="I219" s="340"/>
      <c r="J219" s="338">
        <v>3</v>
      </c>
      <c r="K219" s="339"/>
      <c r="L219" s="340"/>
    </row>
    <row r="220" spans="1:12" ht="18.75">
      <c r="A220" s="346" t="s">
        <v>41</v>
      </c>
      <c r="B220" s="347"/>
      <c r="C220" s="347"/>
      <c r="D220" s="347"/>
      <c r="E220" s="347"/>
      <c r="F220" s="348"/>
      <c r="G220" s="349" t="s">
        <v>153</v>
      </c>
      <c r="H220" s="350"/>
      <c r="I220" s="351"/>
      <c r="J220" s="349"/>
      <c r="K220" s="350"/>
      <c r="L220" s="351"/>
    </row>
    <row r="221" spans="1:12" ht="18.75">
      <c r="A221" s="355" t="s">
        <v>172</v>
      </c>
      <c r="B221" s="356"/>
      <c r="C221" s="356"/>
      <c r="D221" s="356"/>
      <c r="E221" s="356"/>
      <c r="F221" s="357"/>
      <c r="G221" s="349" t="s">
        <v>154</v>
      </c>
      <c r="H221" s="350"/>
      <c r="I221" s="351"/>
      <c r="J221" s="349"/>
      <c r="K221" s="350"/>
      <c r="L221" s="351"/>
    </row>
    <row r="222" spans="1:12" ht="18.75">
      <c r="A222" s="346" t="s">
        <v>152</v>
      </c>
      <c r="B222" s="347"/>
      <c r="C222" s="347"/>
      <c r="D222" s="347"/>
      <c r="E222" s="347"/>
      <c r="F222" s="348"/>
      <c r="G222" s="349" t="s">
        <v>155</v>
      </c>
      <c r="H222" s="350"/>
      <c r="I222" s="351"/>
      <c r="J222" s="349" t="s">
        <v>6</v>
      </c>
      <c r="K222" s="350"/>
      <c r="L222" s="351"/>
    </row>
    <row r="223" spans="1:12" ht="106.5" customHeight="1">
      <c r="A223" s="362" t="s">
        <v>44</v>
      </c>
      <c r="B223" s="362"/>
      <c r="C223" s="362"/>
      <c r="D223" s="362"/>
      <c r="E223" s="367"/>
      <c r="F223" s="367"/>
      <c r="G223" s="367"/>
      <c r="H223" s="367"/>
      <c r="I223" s="367"/>
      <c r="J223" s="84"/>
      <c r="K223" s="85"/>
      <c r="L223" s="85"/>
    </row>
    <row r="224" spans="1:12" ht="18.75">
      <c r="A224" s="368" t="s">
        <v>156</v>
      </c>
      <c r="B224" s="368"/>
      <c r="C224" s="368"/>
      <c r="D224" s="368"/>
      <c r="E224" s="368"/>
      <c r="F224" s="368"/>
      <c r="G224" s="368"/>
      <c r="H224" s="368"/>
      <c r="I224" s="368"/>
      <c r="J224" s="368"/>
      <c r="K224" s="368"/>
      <c r="L224" s="368"/>
    </row>
    <row r="225" spans="1:13" ht="48" customHeight="1">
      <c r="A225" s="366" t="s">
        <v>45</v>
      </c>
      <c r="B225" s="366"/>
      <c r="C225" s="366"/>
      <c r="D225" s="366"/>
      <c r="E225" s="364" t="s">
        <v>196</v>
      </c>
      <c r="F225" s="365"/>
      <c r="G225" s="365"/>
      <c r="H225" s="365"/>
      <c r="I225" s="365"/>
      <c r="J225" s="88"/>
      <c r="K225" s="88"/>
      <c r="L225" s="88"/>
      <c r="M225" s="29"/>
    </row>
    <row r="226" spans="1:13" ht="18.75">
      <c r="A226" s="363" t="s">
        <v>157</v>
      </c>
      <c r="B226" s="363"/>
      <c r="C226" s="363"/>
      <c r="D226" s="363"/>
      <c r="E226" s="363"/>
      <c r="F226" s="363"/>
      <c r="G226" s="363"/>
      <c r="H226" s="363"/>
      <c r="I226" s="363"/>
      <c r="J226" s="363"/>
      <c r="K226" s="363"/>
      <c r="L226" s="363"/>
      <c r="M226" s="29"/>
    </row>
    <row r="227" spans="1:13" ht="18.75">
      <c r="A227" s="58"/>
      <c r="B227" s="58"/>
      <c r="C227" s="89"/>
      <c r="D227" s="89"/>
      <c r="E227" s="89"/>
      <c r="F227" s="89"/>
      <c r="G227" s="89"/>
      <c r="H227" s="89"/>
      <c r="I227" s="58"/>
      <c r="J227" s="58"/>
      <c r="K227" s="90"/>
      <c r="L227" s="90"/>
      <c r="M227" s="29"/>
    </row>
    <row r="228" spans="1:12" ht="36" customHeight="1">
      <c r="A228" s="89" t="s">
        <v>158</v>
      </c>
      <c r="B228" s="89"/>
      <c r="C228" s="91"/>
      <c r="D228" s="91"/>
      <c r="E228" s="364" t="s">
        <v>195</v>
      </c>
      <c r="F228" s="364"/>
      <c r="G228" s="364"/>
      <c r="H228" s="364"/>
      <c r="I228" s="364"/>
      <c r="J228" s="58"/>
      <c r="K228" s="90"/>
      <c r="L228" s="90"/>
    </row>
    <row r="229" spans="1:12" ht="18.75">
      <c r="A229" s="363" t="s">
        <v>159</v>
      </c>
      <c r="B229" s="363"/>
      <c r="C229" s="363"/>
      <c r="D229" s="363"/>
      <c r="E229" s="363"/>
      <c r="F229" s="363"/>
      <c r="G229" s="363"/>
      <c r="H229" s="363"/>
      <c r="I229" s="363"/>
      <c r="J229" s="363"/>
      <c r="K229" s="363"/>
      <c r="L229" s="363"/>
    </row>
    <row r="230" spans="1:12" ht="18.75">
      <c r="A230" s="110" t="s">
        <v>188</v>
      </c>
      <c r="B230" s="87"/>
      <c r="C230" s="87"/>
      <c r="D230" s="87"/>
      <c r="E230" s="87"/>
      <c r="F230" s="87"/>
      <c r="G230" s="87"/>
      <c r="H230" s="87"/>
      <c r="I230" s="87"/>
      <c r="J230" s="87"/>
      <c r="K230" s="87"/>
      <c r="L230" s="87"/>
    </row>
    <row r="231" spans="1:12" ht="18.75">
      <c r="A231" s="108" t="s">
        <v>323</v>
      </c>
      <c r="B231" s="89"/>
      <c r="C231" s="93"/>
      <c r="D231" s="93"/>
      <c r="E231" s="93"/>
      <c r="F231" s="93"/>
      <c r="G231" s="93"/>
      <c r="H231" s="86"/>
      <c r="I231" s="58"/>
      <c r="J231" s="58"/>
      <c r="K231" s="90"/>
      <c r="L231" s="90"/>
    </row>
    <row r="232" spans="1:12" ht="18">
      <c r="A232" s="92"/>
      <c r="B232" s="92"/>
      <c r="C232" s="92"/>
      <c r="D232" s="92"/>
      <c r="E232" s="92"/>
      <c r="F232" s="92"/>
      <c r="G232" s="92"/>
      <c r="H232" s="92"/>
      <c r="I232" s="92"/>
      <c r="J232" s="92"/>
      <c r="K232" s="92"/>
      <c r="L232" s="92"/>
    </row>
  </sheetData>
  <sheetProtection/>
  <mergeCells count="276">
    <mergeCell ref="E228:I228"/>
    <mergeCell ref="A229:L229"/>
    <mergeCell ref="A223:D223"/>
    <mergeCell ref="E223:I223"/>
    <mergeCell ref="A224:L224"/>
    <mergeCell ref="A225:D225"/>
    <mergeCell ref="E225:I225"/>
    <mergeCell ref="A226:L226"/>
    <mergeCell ref="A221:F221"/>
    <mergeCell ref="G221:I221"/>
    <mergeCell ref="J221:L221"/>
    <mergeCell ref="A222:F222"/>
    <mergeCell ref="G222:I222"/>
    <mergeCell ref="J222:L222"/>
    <mergeCell ref="A219:F219"/>
    <mergeCell ref="G219:I219"/>
    <mergeCell ref="J219:L219"/>
    <mergeCell ref="A220:F220"/>
    <mergeCell ref="G220:I220"/>
    <mergeCell ref="J220:L220"/>
    <mergeCell ref="A215:L215"/>
    <mergeCell ref="A216:L216"/>
    <mergeCell ref="E217:H217"/>
    <mergeCell ref="A218:F218"/>
    <mergeCell ref="G218:I218"/>
    <mergeCell ref="J218:L218"/>
    <mergeCell ref="A212:F212"/>
    <mergeCell ref="G212:I212"/>
    <mergeCell ref="J212:L212"/>
    <mergeCell ref="A213:F213"/>
    <mergeCell ref="G213:I213"/>
    <mergeCell ref="J213:L213"/>
    <mergeCell ref="A209:F209"/>
    <mergeCell ref="G209:I209"/>
    <mergeCell ref="J209:L209"/>
    <mergeCell ref="A210:F210"/>
    <mergeCell ref="G210:I210"/>
    <mergeCell ref="J210:L210"/>
    <mergeCell ref="A207:F207"/>
    <mergeCell ref="G207:I207"/>
    <mergeCell ref="J207:L207"/>
    <mergeCell ref="A208:F208"/>
    <mergeCell ref="G208:I208"/>
    <mergeCell ref="J208:L208"/>
    <mergeCell ref="A202:E202"/>
    <mergeCell ref="A203:L203"/>
    <mergeCell ref="A204:L204"/>
    <mergeCell ref="A205:L205"/>
    <mergeCell ref="A206:F206"/>
    <mergeCell ref="G206:I206"/>
    <mergeCell ref="J206:L206"/>
    <mergeCell ref="A189:L189"/>
    <mergeCell ref="A192:A196"/>
    <mergeCell ref="B192:B196"/>
    <mergeCell ref="C192:C196"/>
    <mergeCell ref="D192:L192"/>
    <mergeCell ref="D193:F194"/>
    <mergeCell ref="G193:L193"/>
    <mergeCell ref="G194:I194"/>
    <mergeCell ref="J194:L194"/>
    <mergeCell ref="H123:H124"/>
    <mergeCell ref="I123:J123"/>
    <mergeCell ref="B146:B149"/>
    <mergeCell ref="B160:B175"/>
    <mergeCell ref="C160:C175"/>
    <mergeCell ref="J188:M188"/>
    <mergeCell ref="A120:J120"/>
    <mergeCell ref="A121:A124"/>
    <mergeCell ref="B121:B124"/>
    <mergeCell ref="C121:C124"/>
    <mergeCell ref="D121:J121"/>
    <mergeCell ref="D122:D124"/>
    <mergeCell ref="E122:J122"/>
    <mergeCell ref="E123:E124"/>
    <mergeCell ref="F123:F124"/>
    <mergeCell ref="G123:G124"/>
    <mergeCell ref="A113:G113"/>
    <mergeCell ref="I113:J113"/>
    <mergeCell ref="C114:E114"/>
    <mergeCell ref="F114:J114"/>
    <mergeCell ref="A115:J115"/>
    <mergeCell ref="A119:J119"/>
    <mergeCell ref="A110:G110"/>
    <mergeCell ref="I110:J110"/>
    <mergeCell ref="A111:G111"/>
    <mergeCell ref="I111:J111"/>
    <mergeCell ref="A112:G112"/>
    <mergeCell ref="I112:J112"/>
    <mergeCell ref="A107:H107"/>
    <mergeCell ref="I107:J107"/>
    <mergeCell ref="A108:G108"/>
    <mergeCell ref="I108:J108"/>
    <mergeCell ref="A109:G109"/>
    <mergeCell ref="I109:J109"/>
    <mergeCell ref="A104:G104"/>
    <mergeCell ref="I104:J104"/>
    <mergeCell ref="A105:G105"/>
    <mergeCell ref="I105:J105"/>
    <mergeCell ref="A106:G106"/>
    <mergeCell ref="I106:J106"/>
    <mergeCell ref="A101:G101"/>
    <mergeCell ref="I101:J101"/>
    <mergeCell ref="A102:G102"/>
    <mergeCell ref="I102:J102"/>
    <mergeCell ref="A103:G103"/>
    <mergeCell ref="I103:J103"/>
    <mergeCell ref="A98:G98"/>
    <mergeCell ref="I98:J98"/>
    <mergeCell ref="A99:H99"/>
    <mergeCell ref="I99:J99"/>
    <mergeCell ref="A100:G100"/>
    <mergeCell ref="I100:J100"/>
    <mergeCell ref="A95:G95"/>
    <mergeCell ref="I95:J95"/>
    <mergeCell ref="A96:G96"/>
    <mergeCell ref="I96:J96"/>
    <mergeCell ref="A97:G97"/>
    <mergeCell ref="I97:J97"/>
    <mergeCell ref="A92:G92"/>
    <mergeCell ref="I92:J92"/>
    <mergeCell ref="A93:G93"/>
    <mergeCell ref="I93:J93"/>
    <mergeCell ref="A94:G94"/>
    <mergeCell ref="I94:J94"/>
    <mergeCell ref="A89:G89"/>
    <mergeCell ref="I89:J89"/>
    <mergeCell ref="A90:G90"/>
    <mergeCell ref="I90:J90"/>
    <mergeCell ref="A91:G91"/>
    <mergeCell ref="I91:J91"/>
    <mergeCell ref="A86:G86"/>
    <mergeCell ref="I86:J86"/>
    <mergeCell ref="A87:G87"/>
    <mergeCell ref="I87:J87"/>
    <mergeCell ref="A88:H88"/>
    <mergeCell ref="I88:J88"/>
    <mergeCell ref="A83:H83"/>
    <mergeCell ref="I83:J83"/>
    <mergeCell ref="A84:H84"/>
    <mergeCell ref="I84:J84"/>
    <mergeCell ref="A85:G85"/>
    <mergeCell ref="I85:J85"/>
    <mergeCell ref="A80:G80"/>
    <mergeCell ref="I80:J80"/>
    <mergeCell ref="A81:G81"/>
    <mergeCell ref="I81:J81"/>
    <mergeCell ref="A82:G82"/>
    <mergeCell ref="I82:J82"/>
    <mergeCell ref="A76:H76"/>
    <mergeCell ref="I76:J76"/>
    <mergeCell ref="A77:H77"/>
    <mergeCell ref="I77:J77"/>
    <mergeCell ref="A78:H78"/>
    <mergeCell ref="A79:G79"/>
    <mergeCell ref="I79:J79"/>
    <mergeCell ref="A73:G73"/>
    <mergeCell ref="I73:J73"/>
    <mergeCell ref="A74:G74"/>
    <mergeCell ref="I74:J74"/>
    <mergeCell ref="A75:G75"/>
    <mergeCell ref="I75:J75"/>
    <mergeCell ref="A70:G70"/>
    <mergeCell ref="I70:J70"/>
    <mergeCell ref="A71:G71"/>
    <mergeCell ref="I71:J71"/>
    <mergeCell ref="A72:G72"/>
    <mergeCell ref="I72:J72"/>
    <mergeCell ref="A67:G67"/>
    <mergeCell ref="I67:J67"/>
    <mergeCell ref="A68:F68"/>
    <mergeCell ref="I68:J68"/>
    <mergeCell ref="A69:G69"/>
    <mergeCell ref="I69:J69"/>
    <mergeCell ref="A64:G64"/>
    <mergeCell ref="I64:J64"/>
    <mergeCell ref="A65:H65"/>
    <mergeCell ref="I65:J65"/>
    <mergeCell ref="A66:G66"/>
    <mergeCell ref="I66:J66"/>
    <mergeCell ref="A61:G61"/>
    <mergeCell ref="I61:J61"/>
    <mergeCell ref="A62:G62"/>
    <mergeCell ref="I62:J62"/>
    <mergeCell ref="A63:G63"/>
    <mergeCell ref="I63:J63"/>
    <mergeCell ref="A58:G58"/>
    <mergeCell ref="I58:J58"/>
    <mergeCell ref="A59:G59"/>
    <mergeCell ref="I59:J59"/>
    <mergeCell ref="A60:G60"/>
    <mergeCell ref="I60:J60"/>
    <mergeCell ref="A54:H54"/>
    <mergeCell ref="A55:H55"/>
    <mergeCell ref="I55:J55"/>
    <mergeCell ref="A56:G56"/>
    <mergeCell ref="A57:G57"/>
    <mergeCell ref="I57:J57"/>
    <mergeCell ref="A51:G51"/>
    <mergeCell ref="I51:J51"/>
    <mergeCell ref="A52:H52"/>
    <mergeCell ref="I52:J52"/>
    <mergeCell ref="A53:H53"/>
    <mergeCell ref="I53:J53"/>
    <mergeCell ref="A48:G48"/>
    <mergeCell ref="I48:J48"/>
    <mergeCell ref="A49:G49"/>
    <mergeCell ref="I49:J49"/>
    <mergeCell ref="A50:G50"/>
    <mergeCell ref="I50:J50"/>
    <mergeCell ref="A45:G45"/>
    <mergeCell ref="I45:J45"/>
    <mergeCell ref="A46:G46"/>
    <mergeCell ref="I46:J46"/>
    <mergeCell ref="A47:G47"/>
    <mergeCell ref="I47:J47"/>
    <mergeCell ref="A42:G42"/>
    <mergeCell ref="I42:J42"/>
    <mergeCell ref="A43:G43"/>
    <mergeCell ref="I43:J43"/>
    <mergeCell ref="A44:G44"/>
    <mergeCell ref="I44:J44"/>
    <mergeCell ref="A39:G39"/>
    <mergeCell ref="I39:J39"/>
    <mergeCell ref="A40:G40"/>
    <mergeCell ref="I40:J40"/>
    <mergeCell ref="A41:G41"/>
    <mergeCell ref="I41:J41"/>
    <mergeCell ref="A36:G36"/>
    <mergeCell ref="I36:J36"/>
    <mergeCell ref="A37:G37"/>
    <mergeCell ref="I37:J37"/>
    <mergeCell ref="A38:G38"/>
    <mergeCell ref="I38:J38"/>
    <mergeCell ref="A33:H33"/>
    <mergeCell ref="I33:J33"/>
    <mergeCell ref="A34:G34"/>
    <mergeCell ref="I34:J34"/>
    <mergeCell ref="A35:G35"/>
    <mergeCell ref="I35:J35"/>
    <mergeCell ref="A26:J26"/>
    <mergeCell ref="A27:L27"/>
    <mergeCell ref="A28:J28"/>
    <mergeCell ref="A29:L29"/>
    <mergeCell ref="A30:I30"/>
    <mergeCell ref="A32:H32"/>
    <mergeCell ref="I32:J32"/>
    <mergeCell ref="G20:J20"/>
    <mergeCell ref="C21:E21"/>
    <mergeCell ref="G21:J21"/>
    <mergeCell ref="A22:J22"/>
    <mergeCell ref="A24:J24"/>
    <mergeCell ref="A25:L25"/>
    <mergeCell ref="A15:A17"/>
    <mergeCell ref="B15:E15"/>
    <mergeCell ref="C16:E16"/>
    <mergeCell ref="C17:E17"/>
    <mergeCell ref="B18:E19"/>
    <mergeCell ref="B20:E20"/>
    <mergeCell ref="C10:E10"/>
    <mergeCell ref="C11:E11"/>
    <mergeCell ref="A12:E12"/>
    <mergeCell ref="G12:J12"/>
    <mergeCell ref="A13:E13"/>
    <mergeCell ref="B14:E14"/>
    <mergeCell ref="C6:E6"/>
    <mergeCell ref="G6:J6"/>
    <mergeCell ref="C7:E7"/>
    <mergeCell ref="G7:H7"/>
    <mergeCell ref="A8:J8"/>
    <mergeCell ref="C9:F9"/>
    <mergeCell ref="C2:E2"/>
    <mergeCell ref="G2:H2"/>
    <mergeCell ref="C3:E4"/>
    <mergeCell ref="G3:L3"/>
    <mergeCell ref="G4:J4"/>
    <mergeCell ref="G5:L5"/>
  </mergeCells>
  <printOptions/>
  <pageMargins left="0.9448818897637796" right="0.35433070866141736" top="0.6692913385826772" bottom="0.6692913385826772" header="0.6692913385826772" footer="0.6692913385826772"/>
  <pageSetup horizontalDpi="600" verticalDpi="600" orientation="portrait" paperSize="9" scale="32" r:id="rId1"/>
  <rowBreaks count="2" manualBreakCount="2">
    <brk id="95" max="11" man="1"/>
    <brk id="185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O252"/>
  <sheetViews>
    <sheetView view="pageBreakPreview" zoomScale="85" zoomScaleSheetLayoutView="85" zoomScalePageLayoutView="0" workbookViewId="0" topLeftCell="A142">
      <selection activeCell="H174" sqref="H174"/>
    </sheetView>
  </sheetViews>
  <sheetFormatPr defaultColWidth="9.140625" defaultRowHeight="12.75"/>
  <cols>
    <col min="1" max="1" width="6.57421875" style="131" customWidth="1"/>
    <col min="2" max="2" width="20.28125" style="131" customWidth="1"/>
    <col min="3" max="3" width="16.28125" style="131" customWidth="1"/>
    <col min="4" max="4" width="17.140625" style="131" customWidth="1"/>
    <col min="5" max="5" width="14.8515625" style="131" customWidth="1"/>
    <col min="6" max="6" width="17.00390625" style="117" customWidth="1"/>
    <col min="7" max="7" width="15.00390625" style="131" customWidth="1"/>
    <col min="8" max="8" width="14.57421875" style="131" customWidth="1"/>
    <col min="9" max="9" width="14.8515625" style="131" customWidth="1"/>
    <col min="10" max="10" width="15.28125" style="131" customWidth="1"/>
    <col min="11" max="11" width="14.140625" style="190" customWidth="1"/>
    <col min="12" max="12" width="15.28125" style="190" customWidth="1"/>
    <col min="13" max="13" width="11.7109375" style="190" bestFit="1" customWidth="1"/>
    <col min="14" max="15" width="9.140625" style="190" customWidth="1"/>
    <col min="16" max="16384" width="9.140625" style="131" customWidth="1"/>
  </cols>
  <sheetData>
    <row r="1" spans="1:10" ht="15">
      <c r="A1" s="391" t="s">
        <v>198</v>
      </c>
      <c r="B1" s="391"/>
      <c r="C1" s="391"/>
      <c r="D1" s="391"/>
      <c r="E1" s="391"/>
      <c r="F1" s="391"/>
      <c r="G1" s="391"/>
      <c r="H1" s="391"/>
      <c r="I1" s="391"/>
      <c r="J1" s="391"/>
    </row>
    <row r="2" spans="1:10" ht="15">
      <c r="A2" s="118"/>
      <c r="B2" s="118"/>
      <c r="C2" s="118"/>
      <c r="D2" s="118"/>
      <c r="E2" s="118"/>
      <c r="F2" s="116"/>
      <c r="G2" s="118"/>
      <c r="H2" s="118"/>
      <c r="I2" s="118"/>
      <c r="J2" s="118"/>
    </row>
    <row r="3" spans="1:10" ht="17.25" customHeight="1">
      <c r="A3" s="392" t="s">
        <v>367</v>
      </c>
      <c r="B3" s="392"/>
      <c r="C3" s="392"/>
      <c r="D3" s="392"/>
      <c r="E3" s="392"/>
      <c r="F3" s="392"/>
      <c r="G3" s="392"/>
      <c r="H3" s="392"/>
      <c r="I3" s="392"/>
      <c r="J3" s="392"/>
    </row>
    <row r="4" spans="1:10" ht="15">
      <c r="A4" s="391" t="s">
        <v>361</v>
      </c>
      <c r="B4" s="391"/>
      <c r="C4" s="391"/>
      <c r="D4" s="391"/>
      <c r="E4" s="391"/>
      <c r="F4" s="391"/>
      <c r="G4" s="391"/>
      <c r="H4" s="391"/>
      <c r="I4" s="391"/>
      <c r="J4" s="391"/>
    </row>
    <row r="5" spans="1:10" ht="9.75" customHeight="1">
      <c r="A5" s="119"/>
      <c r="B5" s="119"/>
      <c r="C5" s="119"/>
      <c r="D5" s="119"/>
      <c r="E5" s="119"/>
      <c r="F5" s="120"/>
      <c r="G5" s="119"/>
      <c r="H5" s="119"/>
      <c r="I5" s="119"/>
      <c r="J5" s="119"/>
    </row>
    <row r="6" spans="1:10" ht="12.75">
      <c r="A6" s="393" t="s">
        <v>199</v>
      </c>
      <c r="B6" s="393"/>
      <c r="C6" s="393"/>
      <c r="D6" s="393"/>
      <c r="E6" s="393"/>
      <c r="F6" s="393"/>
      <c r="G6" s="393"/>
      <c r="H6" s="393"/>
      <c r="I6" s="393"/>
      <c r="J6" s="393"/>
    </row>
    <row r="7" spans="1:10" ht="12.75">
      <c r="A7" s="119"/>
      <c r="B7" s="119"/>
      <c r="C7" s="119"/>
      <c r="D7" s="119"/>
      <c r="E7" s="119"/>
      <c r="F7" s="120"/>
      <c r="G7" s="119"/>
      <c r="H7" s="119"/>
      <c r="I7" s="119"/>
      <c r="J7" s="119"/>
    </row>
    <row r="8" spans="1:10" ht="12.75">
      <c r="A8" s="385" t="s">
        <v>200</v>
      </c>
      <c r="B8" s="385"/>
      <c r="C8" s="394" t="s">
        <v>201</v>
      </c>
      <c r="D8" s="394"/>
      <c r="E8" s="394"/>
      <c r="F8" s="394"/>
      <c r="G8" s="394"/>
      <c r="H8" s="394"/>
      <c r="I8" s="119"/>
      <c r="J8" s="119"/>
    </row>
    <row r="9" spans="1:10" ht="12.75">
      <c r="A9" s="369" t="s">
        <v>202</v>
      </c>
      <c r="B9" s="369"/>
      <c r="C9" s="369"/>
      <c r="D9" s="238" t="s">
        <v>203</v>
      </c>
      <c r="E9" s="123"/>
      <c r="F9" s="209"/>
      <c r="G9" s="123"/>
      <c r="H9" s="123"/>
      <c r="I9" s="124"/>
      <c r="J9" s="119"/>
    </row>
    <row r="10" spans="1:10" ht="4.5" customHeight="1">
      <c r="A10" s="125"/>
      <c r="B10" s="125"/>
      <c r="C10" s="125"/>
      <c r="D10" s="125"/>
      <c r="E10" s="125"/>
      <c r="F10" s="210"/>
      <c r="G10" s="125"/>
      <c r="H10" s="125"/>
      <c r="I10" s="119"/>
      <c r="J10" s="119"/>
    </row>
    <row r="11" spans="1:10" ht="12.75">
      <c r="A11" s="119" t="s">
        <v>204</v>
      </c>
      <c r="B11" s="125"/>
      <c r="C11" s="125"/>
      <c r="D11" s="125"/>
      <c r="E11" s="125"/>
      <c r="F11" s="210"/>
      <c r="G11" s="125"/>
      <c r="H11" s="125"/>
      <c r="I11" s="119"/>
      <c r="J11" s="119"/>
    </row>
    <row r="12" spans="1:10" ht="5.25" customHeight="1">
      <c r="A12" s="119"/>
      <c r="B12" s="119"/>
      <c r="C12" s="119"/>
      <c r="D12" s="119"/>
      <c r="E12" s="119"/>
      <c r="F12" s="120"/>
      <c r="G12" s="119"/>
      <c r="H12" s="119"/>
      <c r="I12" s="119"/>
      <c r="J12" s="119"/>
    </row>
    <row r="13" spans="1:10" ht="18.75" customHeight="1">
      <c r="A13" s="370" t="s">
        <v>205</v>
      </c>
      <c r="B13" s="370" t="s">
        <v>206</v>
      </c>
      <c r="C13" s="370" t="s">
        <v>207</v>
      </c>
      <c r="D13" s="395" t="s">
        <v>208</v>
      </c>
      <c r="E13" s="395"/>
      <c r="F13" s="395"/>
      <c r="G13" s="395"/>
      <c r="H13" s="395" t="s">
        <v>209</v>
      </c>
      <c r="I13" s="395" t="s">
        <v>210</v>
      </c>
      <c r="J13" s="395" t="s">
        <v>211</v>
      </c>
    </row>
    <row r="14" spans="1:10" ht="15" customHeight="1">
      <c r="A14" s="371"/>
      <c r="B14" s="371"/>
      <c r="C14" s="371"/>
      <c r="D14" s="395" t="s">
        <v>90</v>
      </c>
      <c r="E14" s="395" t="s">
        <v>19</v>
      </c>
      <c r="F14" s="395"/>
      <c r="G14" s="395"/>
      <c r="H14" s="395"/>
      <c r="I14" s="395"/>
      <c r="J14" s="395"/>
    </row>
    <row r="15" spans="1:10" ht="38.25" customHeight="1">
      <c r="A15" s="372"/>
      <c r="B15" s="372"/>
      <c r="C15" s="372"/>
      <c r="D15" s="395"/>
      <c r="E15" s="126" t="s">
        <v>212</v>
      </c>
      <c r="F15" s="126" t="s">
        <v>213</v>
      </c>
      <c r="G15" s="126" t="s">
        <v>214</v>
      </c>
      <c r="H15" s="395"/>
      <c r="I15" s="395"/>
      <c r="J15" s="395"/>
    </row>
    <row r="16" spans="1:10" ht="11.25" customHeight="1">
      <c r="A16" s="127">
        <v>1</v>
      </c>
      <c r="B16" s="127">
        <v>2</v>
      </c>
      <c r="C16" s="127">
        <v>3</v>
      </c>
      <c r="D16" s="128">
        <v>4</v>
      </c>
      <c r="E16" s="128">
        <v>5</v>
      </c>
      <c r="F16" s="128">
        <v>6</v>
      </c>
      <c r="G16" s="128">
        <v>7</v>
      </c>
      <c r="H16" s="128">
        <v>8</v>
      </c>
      <c r="I16" s="128">
        <v>9</v>
      </c>
      <c r="J16" s="128">
        <v>10</v>
      </c>
    </row>
    <row r="17" spans="1:12" ht="38.25" customHeight="1">
      <c r="A17" s="129" t="s">
        <v>133</v>
      </c>
      <c r="B17" s="130" t="s">
        <v>215</v>
      </c>
      <c r="C17" s="243">
        <v>4.8</v>
      </c>
      <c r="D17" s="244">
        <f>E17+F17+G17</f>
        <v>55915.02777777778</v>
      </c>
      <c r="E17" s="244">
        <f>L17/C17/12</f>
        <v>55915.02777777778</v>
      </c>
      <c r="F17" s="245"/>
      <c r="G17" s="244">
        <v>0</v>
      </c>
      <c r="H17" s="244"/>
      <c r="I17" s="244"/>
      <c r="J17" s="244">
        <f>D17*12*C17</f>
        <v>3220705.6</v>
      </c>
      <c r="K17" s="228">
        <v>325000</v>
      </c>
      <c r="L17" s="190">
        <f>K21*0.137</f>
        <v>3220705.6</v>
      </c>
    </row>
    <row r="18" spans="1:12" ht="29.25" customHeight="1">
      <c r="A18" s="129" t="s">
        <v>134</v>
      </c>
      <c r="B18" s="130" t="s">
        <v>216</v>
      </c>
      <c r="C18" s="243">
        <v>50.1</v>
      </c>
      <c r="D18" s="244">
        <f>E18+F18+G18</f>
        <v>28036.94211576846</v>
      </c>
      <c r="E18" s="244">
        <f>(L18/C18/12)-G18</f>
        <v>22847.321357285426</v>
      </c>
      <c r="F18" s="245"/>
      <c r="G18" s="244">
        <f>K18/C18</f>
        <v>5189.620758483034</v>
      </c>
      <c r="H18" s="244"/>
      <c r="I18" s="244"/>
      <c r="J18" s="244">
        <f>D18*12*C18</f>
        <v>16855809.599999998</v>
      </c>
      <c r="K18" s="190">
        <f>K17*0.8</f>
        <v>260000</v>
      </c>
      <c r="L18" s="190">
        <f>K21*0.717</f>
        <v>16855809.599999998</v>
      </c>
    </row>
    <row r="19" spans="1:10" ht="36" customHeight="1">
      <c r="A19" s="129" t="s">
        <v>135</v>
      </c>
      <c r="B19" s="130" t="s">
        <v>217</v>
      </c>
      <c r="C19" s="243"/>
      <c r="D19" s="244">
        <f>E19+F19+G19</f>
        <v>0</v>
      </c>
      <c r="E19" s="244"/>
      <c r="F19" s="245"/>
      <c r="G19" s="244">
        <v>0</v>
      </c>
      <c r="H19" s="244"/>
      <c r="I19" s="244"/>
      <c r="J19" s="244">
        <f>D19*12*C19</f>
        <v>0</v>
      </c>
    </row>
    <row r="20" spans="1:12" ht="17.25" customHeight="1">
      <c r="A20" s="129" t="s">
        <v>135</v>
      </c>
      <c r="B20" s="130" t="s">
        <v>218</v>
      </c>
      <c r="C20" s="243">
        <v>19.1</v>
      </c>
      <c r="D20" s="244">
        <f>E20+F20+G20</f>
        <v>14975.064572425827</v>
      </c>
      <c r="E20" s="244">
        <f>(L20/C20/12)-G20</f>
        <v>11571.923211169282</v>
      </c>
      <c r="F20" s="245"/>
      <c r="G20" s="244">
        <f>K20/C20</f>
        <v>3403.1413612565443</v>
      </c>
      <c r="H20" s="244"/>
      <c r="I20" s="244"/>
      <c r="J20" s="244">
        <f>D20*12*C20</f>
        <v>3432284.7999999993</v>
      </c>
      <c r="K20" s="190">
        <f>K17*0.2</f>
        <v>65000</v>
      </c>
      <c r="L20" s="190">
        <f>K21*0.146</f>
        <v>3432284.8</v>
      </c>
    </row>
    <row r="21" spans="1:15" s="119" customFormat="1" ht="12.75">
      <c r="A21" s="132" t="s">
        <v>219</v>
      </c>
      <c r="B21" s="132"/>
      <c r="C21" s="133" t="s">
        <v>6</v>
      </c>
      <c r="D21" s="134">
        <f>SUM(D17:D20)</f>
        <v>98927.03446597206</v>
      </c>
      <c r="E21" s="135" t="s">
        <v>6</v>
      </c>
      <c r="F21" s="135" t="s">
        <v>6</v>
      </c>
      <c r="G21" s="135" t="s">
        <v>6</v>
      </c>
      <c r="H21" s="135" t="s">
        <v>6</v>
      </c>
      <c r="I21" s="135" t="s">
        <v>6</v>
      </c>
      <c r="J21" s="136">
        <f>SUM(J17:J20)</f>
        <v>23508800</v>
      </c>
      <c r="K21" s="224">
        <f>'ПФХД 2019'!E136</f>
        <v>23508800</v>
      </c>
      <c r="L21" s="224">
        <f>J21-K21</f>
        <v>0</v>
      </c>
      <c r="M21" s="224"/>
      <c r="N21" s="224"/>
      <c r="O21" s="224"/>
    </row>
    <row r="22" ht="4.5" customHeight="1"/>
    <row r="23" spans="1:6" ht="15" customHeight="1">
      <c r="A23" s="121" t="s">
        <v>200</v>
      </c>
      <c r="B23" s="122"/>
      <c r="C23" s="394" t="s">
        <v>359</v>
      </c>
      <c r="D23" s="394"/>
      <c r="E23" s="394"/>
      <c r="F23" s="394"/>
    </row>
    <row r="24" ht="12.75">
      <c r="A24" s="119" t="s">
        <v>226</v>
      </c>
    </row>
    <row r="25" ht="3" customHeight="1"/>
    <row r="26" spans="1:7" ht="51">
      <c r="A26" s="137" t="s">
        <v>205</v>
      </c>
      <c r="B26" s="386" t="s">
        <v>221</v>
      </c>
      <c r="C26" s="387"/>
      <c r="D26" s="137" t="s">
        <v>227</v>
      </c>
      <c r="E26" s="137" t="s">
        <v>228</v>
      </c>
      <c r="F26" s="137" t="s">
        <v>229</v>
      </c>
      <c r="G26" s="126" t="s">
        <v>225</v>
      </c>
    </row>
    <row r="27" spans="1:7" ht="12.75">
      <c r="A27" s="127">
        <v>1</v>
      </c>
      <c r="B27" s="388">
        <v>2</v>
      </c>
      <c r="C27" s="389"/>
      <c r="D27" s="127">
        <v>3</v>
      </c>
      <c r="E27" s="127">
        <v>4</v>
      </c>
      <c r="F27" s="127">
        <v>5</v>
      </c>
      <c r="G27" s="128">
        <v>6</v>
      </c>
    </row>
    <row r="28" spans="1:7" ht="25.5" customHeight="1">
      <c r="A28" s="139" t="s">
        <v>133</v>
      </c>
      <c r="B28" s="390" t="s">
        <v>360</v>
      </c>
      <c r="C28" s="390"/>
      <c r="D28" s="141"/>
      <c r="E28" s="211"/>
      <c r="F28" s="229"/>
      <c r="G28" s="142">
        <f>'ПФХД 2019'!E137</f>
        <v>50000</v>
      </c>
    </row>
    <row r="29" spans="1:15" s="119" customFormat="1" ht="12.75">
      <c r="A29" s="146"/>
      <c r="B29" s="377" t="s">
        <v>219</v>
      </c>
      <c r="C29" s="378"/>
      <c r="D29" s="144" t="s">
        <v>6</v>
      </c>
      <c r="E29" s="144" t="s">
        <v>6</v>
      </c>
      <c r="F29" s="144" t="s">
        <v>6</v>
      </c>
      <c r="G29" s="145">
        <f>G28</f>
        <v>50000</v>
      </c>
      <c r="K29" s="224"/>
      <c r="L29" s="224"/>
      <c r="M29" s="224"/>
      <c r="N29" s="224"/>
      <c r="O29" s="224"/>
    </row>
    <row r="30" spans="1:10" ht="21.75" customHeight="1">
      <c r="A30" s="396"/>
      <c r="B30" s="396"/>
      <c r="C30" s="396"/>
      <c r="D30" s="396"/>
      <c r="E30" s="396"/>
      <c r="F30" s="396"/>
      <c r="G30" s="396"/>
      <c r="H30" s="396"/>
      <c r="I30" s="396"/>
      <c r="J30" s="396"/>
    </row>
    <row r="31" ht="6" customHeight="1"/>
    <row r="32" spans="1:8" ht="12.75">
      <c r="A32" s="121" t="s">
        <v>200</v>
      </c>
      <c r="B32" s="122"/>
      <c r="C32" s="394" t="s">
        <v>220</v>
      </c>
      <c r="D32" s="394"/>
      <c r="E32" s="394"/>
      <c r="F32" s="394"/>
      <c r="G32" s="125"/>
      <c r="H32" s="125"/>
    </row>
    <row r="33" spans="1:8" ht="12.75">
      <c r="A33" s="385" t="s">
        <v>338</v>
      </c>
      <c r="B33" s="369"/>
      <c r="C33" s="369"/>
      <c r="D33" s="369"/>
      <c r="E33" s="369"/>
      <c r="F33" s="369"/>
      <c r="G33" s="369"/>
      <c r="H33" s="369"/>
    </row>
    <row r="34" ht="3" customHeight="1"/>
    <row r="35" spans="1:7" ht="51">
      <c r="A35" s="137" t="s">
        <v>205</v>
      </c>
      <c r="B35" s="386" t="s">
        <v>221</v>
      </c>
      <c r="C35" s="387"/>
      <c r="D35" s="137" t="s">
        <v>222</v>
      </c>
      <c r="E35" s="137" t="s">
        <v>223</v>
      </c>
      <c r="F35" s="137" t="s">
        <v>224</v>
      </c>
      <c r="G35" s="126" t="s">
        <v>225</v>
      </c>
    </row>
    <row r="36" spans="1:15" s="138" customFormat="1" ht="12.75" customHeight="1">
      <c r="A36" s="127">
        <v>1</v>
      </c>
      <c r="B36" s="388">
        <v>2</v>
      </c>
      <c r="C36" s="389"/>
      <c r="D36" s="127">
        <v>3</v>
      </c>
      <c r="E36" s="127">
        <v>4</v>
      </c>
      <c r="F36" s="127">
        <v>5</v>
      </c>
      <c r="G36" s="128">
        <v>6</v>
      </c>
      <c r="K36" s="225"/>
      <c r="L36" s="225"/>
      <c r="M36" s="225"/>
      <c r="N36" s="225"/>
      <c r="O36" s="225"/>
    </row>
    <row r="37" spans="1:7" ht="27.75" customHeight="1">
      <c r="A37" s="139" t="s">
        <v>133</v>
      </c>
      <c r="B37" s="390" t="s">
        <v>334</v>
      </c>
      <c r="C37" s="390"/>
      <c r="D37" s="140"/>
      <c r="E37" s="141"/>
      <c r="F37" s="211"/>
      <c r="G37" s="142">
        <f>'ПФХД 2019'!E139</f>
        <v>300</v>
      </c>
    </row>
    <row r="38" spans="1:15" s="119" customFormat="1" ht="12.75">
      <c r="A38" s="143"/>
      <c r="B38" s="397" t="s">
        <v>219</v>
      </c>
      <c r="C38" s="398"/>
      <c r="D38" s="255" t="s">
        <v>6</v>
      </c>
      <c r="E38" s="255" t="s">
        <v>6</v>
      </c>
      <c r="F38" s="255" t="s">
        <v>6</v>
      </c>
      <c r="G38" s="145">
        <f>G37</f>
        <v>300</v>
      </c>
      <c r="K38" s="224"/>
      <c r="L38" s="224"/>
      <c r="M38" s="224"/>
      <c r="N38" s="224"/>
      <c r="O38" s="224"/>
    </row>
    <row r="39" spans="1:15" s="119" customFormat="1" ht="12.75">
      <c r="A39" s="252"/>
      <c r="B39" s="253"/>
      <c r="C39" s="254"/>
      <c r="D39" s="256"/>
      <c r="E39" s="256"/>
      <c r="F39" s="256"/>
      <c r="G39" s="182"/>
      <c r="K39" s="224"/>
      <c r="L39" s="224"/>
      <c r="M39" s="224"/>
      <c r="N39" s="224"/>
      <c r="O39" s="224"/>
    </row>
    <row r="40" ht="7.5" customHeight="1"/>
    <row r="41" spans="1:6" ht="15" customHeight="1">
      <c r="A41" s="121" t="s">
        <v>200</v>
      </c>
      <c r="B41" s="122"/>
      <c r="C41" s="394" t="s">
        <v>336</v>
      </c>
      <c r="D41" s="394"/>
      <c r="E41" s="394"/>
      <c r="F41" s="394"/>
    </row>
    <row r="42" ht="13.5" customHeight="1">
      <c r="A42" s="119" t="s">
        <v>337</v>
      </c>
    </row>
    <row r="43" spans="1:9" ht="38.25">
      <c r="A43" s="126" t="s">
        <v>205</v>
      </c>
      <c r="B43" s="386" t="s">
        <v>246</v>
      </c>
      <c r="C43" s="399"/>
      <c r="D43" s="387"/>
      <c r="E43" s="126" t="s">
        <v>251</v>
      </c>
      <c r="F43" s="126" t="s">
        <v>252</v>
      </c>
      <c r="G43" s="126" t="s">
        <v>253</v>
      </c>
      <c r="I43" s="230"/>
    </row>
    <row r="44" spans="1:7" ht="12.75">
      <c r="A44" s="128">
        <v>1</v>
      </c>
      <c r="B44" s="388">
        <v>2</v>
      </c>
      <c r="C44" s="400"/>
      <c r="D44" s="389"/>
      <c r="E44" s="128">
        <v>3</v>
      </c>
      <c r="F44" s="128">
        <v>4</v>
      </c>
      <c r="G44" s="128">
        <v>5</v>
      </c>
    </row>
    <row r="45" spans="1:7" ht="21.75" customHeight="1">
      <c r="A45" s="158" t="s">
        <v>133</v>
      </c>
      <c r="B45" s="373" t="s">
        <v>339</v>
      </c>
      <c r="C45" s="374"/>
      <c r="D45" s="375"/>
      <c r="E45" s="161"/>
      <c r="F45" s="162"/>
      <c r="G45" s="142">
        <f>'ПФХД 2019'!E140</f>
        <v>0</v>
      </c>
    </row>
    <row r="46" spans="1:7" ht="14.25" customHeight="1">
      <c r="A46" s="376" t="s">
        <v>219</v>
      </c>
      <c r="B46" s="377"/>
      <c r="C46" s="377"/>
      <c r="D46" s="378"/>
      <c r="E46" s="156" t="s">
        <v>6</v>
      </c>
      <c r="F46" s="156" t="s">
        <v>6</v>
      </c>
      <c r="G46" s="145">
        <f>SUM(G45:G45)</f>
        <v>0</v>
      </c>
    </row>
    <row r="47" spans="1:7" ht="14.25" customHeight="1">
      <c r="A47" s="180"/>
      <c r="B47" s="180"/>
      <c r="C47" s="180"/>
      <c r="D47" s="180"/>
      <c r="E47" s="181"/>
      <c r="F47" s="181"/>
      <c r="G47" s="182"/>
    </row>
    <row r="48" spans="1:6" ht="15" customHeight="1">
      <c r="A48" s="121" t="s">
        <v>200</v>
      </c>
      <c r="B48" s="122"/>
      <c r="C48" s="394" t="s">
        <v>341</v>
      </c>
      <c r="D48" s="394"/>
      <c r="E48" s="394"/>
      <c r="F48" s="394"/>
    </row>
    <row r="49" spans="1:15" s="117" customFormat="1" ht="12.75" customHeight="1">
      <c r="A49" s="119" t="s">
        <v>340</v>
      </c>
      <c r="B49" s="131"/>
      <c r="C49" s="131"/>
      <c r="D49" s="131"/>
      <c r="E49" s="131"/>
      <c r="G49" s="131"/>
      <c r="H49" s="131"/>
      <c r="I49" s="131"/>
      <c r="K49" s="169"/>
      <c r="L49" s="169"/>
      <c r="M49" s="169"/>
      <c r="N49" s="169"/>
      <c r="O49" s="169"/>
    </row>
    <row r="50" spans="1:15" s="117" customFormat="1" ht="12.75" customHeight="1">
      <c r="A50" s="175" t="s">
        <v>205</v>
      </c>
      <c r="B50" s="407" t="s">
        <v>16</v>
      </c>
      <c r="C50" s="408"/>
      <c r="D50" s="408"/>
      <c r="E50" s="408"/>
      <c r="F50" s="408"/>
      <c r="G50" s="408"/>
      <c r="H50" s="409"/>
      <c r="I50" s="175" t="s">
        <v>259</v>
      </c>
      <c r="K50" s="169"/>
      <c r="L50" s="169"/>
      <c r="M50" s="169"/>
      <c r="N50" s="169"/>
      <c r="O50" s="169"/>
    </row>
    <row r="51" spans="1:15" s="117" customFormat="1" ht="12.75" customHeight="1">
      <c r="A51" s="128">
        <v>1</v>
      </c>
      <c r="B51" s="388">
        <v>2</v>
      </c>
      <c r="C51" s="400"/>
      <c r="D51" s="400"/>
      <c r="E51" s="400"/>
      <c r="F51" s="400"/>
      <c r="G51" s="400"/>
      <c r="H51" s="389"/>
      <c r="I51" s="128">
        <v>3</v>
      </c>
      <c r="K51" s="169"/>
      <c r="L51" s="169"/>
      <c r="M51" s="169"/>
      <c r="N51" s="169"/>
      <c r="O51" s="169"/>
    </row>
    <row r="52" spans="1:15" s="117" customFormat="1" ht="28.5" customHeight="1">
      <c r="A52" s="179">
        <v>1</v>
      </c>
      <c r="B52" s="379" t="s">
        <v>342</v>
      </c>
      <c r="C52" s="380"/>
      <c r="D52" s="380"/>
      <c r="E52" s="380"/>
      <c r="F52" s="380"/>
      <c r="G52" s="380"/>
      <c r="H52" s="381"/>
      <c r="I52" s="231">
        <f>'ПФХД 2019'!E141</f>
        <v>0</v>
      </c>
      <c r="K52" s="169"/>
      <c r="L52" s="169"/>
      <c r="M52" s="169"/>
      <c r="N52" s="169"/>
      <c r="O52" s="169"/>
    </row>
    <row r="53" spans="1:15" s="117" customFormat="1" ht="12.75" customHeight="1">
      <c r="A53" s="382" t="s">
        <v>219</v>
      </c>
      <c r="B53" s="383"/>
      <c r="C53" s="383"/>
      <c r="D53" s="383"/>
      <c r="E53" s="383"/>
      <c r="F53" s="383"/>
      <c r="G53" s="383"/>
      <c r="H53" s="384"/>
      <c r="I53" s="145">
        <f>SUM(I52:I52)</f>
        <v>0</v>
      </c>
      <c r="K53" s="169"/>
      <c r="L53" s="169"/>
      <c r="M53" s="169"/>
      <c r="N53" s="169"/>
      <c r="O53" s="169"/>
    </row>
    <row r="54" spans="1:6" ht="15" customHeight="1">
      <c r="A54" s="121" t="s">
        <v>200</v>
      </c>
      <c r="B54" s="122"/>
      <c r="C54" s="394" t="s">
        <v>335</v>
      </c>
      <c r="D54" s="394"/>
      <c r="E54" s="394"/>
      <c r="F54" s="394"/>
    </row>
    <row r="55" ht="12.75">
      <c r="A55" s="119" t="s">
        <v>226</v>
      </c>
    </row>
    <row r="56" ht="3" customHeight="1"/>
    <row r="57" spans="1:7" ht="51">
      <c r="A57" s="137" t="s">
        <v>205</v>
      </c>
      <c r="B57" s="386" t="s">
        <v>221</v>
      </c>
      <c r="C57" s="387"/>
      <c r="D57" s="137" t="s">
        <v>227</v>
      </c>
      <c r="E57" s="137" t="s">
        <v>228</v>
      </c>
      <c r="F57" s="137" t="s">
        <v>229</v>
      </c>
      <c r="G57" s="126" t="s">
        <v>225</v>
      </c>
    </row>
    <row r="58" spans="1:7" ht="12.75">
      <c r="A58" s="127">
        <v>1</v>
      </c>
      <c r="B58" s="388">
        <v>2</v>
      </c>
      <c r="C58" s="389"/>
      <c r="D58" s="127">
        <v>3</v>
      </c>
      <c r="E58" s="127">
        <v>4</v>
      </c>
      <c r="F58" s="127">
        <v>5</v>
      </c>
      <c r="G58" s="128">
        <v>6</v>
      </c>
    </row>
    <row r="59" spans="1:7" ht="25.5" customHeight="1">
      <c r="A59" s="139" t="s">
        <v>133</v>
      </c>
      <c r="B59" s="390" t="s">
        <v>230</v>
      </c>
      <c r="C59" s="390"/>
      <c r="D59" s="141"/>
      <c r="E59" s="211"/>
      <c r="F59" s="229"/>
      <c r="G59" s="142">
        <f>'ПФХД 2019'!E142</f>
        <v>0</v>
      </c>
    </row>
    <row r="60" spans="1:15" s="119" customFormat="1" ht="12.75">
      <c r="A60" s="146"/>
      <c r="B60" s="377" t="s">
        <v>219</v>
      </c>
      <c r="C60" s="378"/>
      <c r="D60" s="144" t="s">
        <v>6</v>
      </c>
      <c r="E60" s="144" t="s">
        <v>6</v>
      </c>
      <c r="F60" s="144" t="s">
        <v>6</v>
      </c>
      <c r="G60" s="145">
        <f>G59</f>
        <v>0</v>
      </c>
      <c r="K60" s="224"/>
      <c r="L60" s="224"/>
      <c r="M60" s="224"/>
      <c r="N60" s="224"/>
      <c r="O60" s="224"/>
    </row>
    <row r="61" spans="1:10" ht="27" customHeight="1">
      <c r="A61" s="147" t="s">
        <v>200</v>
      </c>
      <c r="B61" s="125"/>
      <c r="C61" s="394" t="s">
        <v>231</v>
      </c>
      <c r="D61" s="394"/>
      <c r="E61" s="394"/>
      <c r="F61" s="394"/>
      <c r="G61" s="394"/>
      <c r="H61" s="148"/>
      <c r="I61" s="125"/>
      <c r="J61" s="125"/>
    </row>
    <row r="62" spans="1:10" ht="5.25" customHeight="1">
      <c r="A62" s="125"/>
      <c r="B62" s="125"/>
      <c r="C62" s="125"/>
      <c r="D62" s="125"/>
      <c r="E62" s="125"/>
      <c r="F62" s="210"/>
      <c r="G62" s="125"/>
      <c r="H62" s="125"/>
      <c r="I62" s="125"/>
      <c r="J62" s="125"/>
    </row>
    <row r="63" spans="1:10" ht="12.75">
      <c r="A63" s="369" t="s">
        <v>202</v>
      </c>
      <c r="B63" s="369"/>
      <c r="C63" s="369"/>
      <c r="D63" s="239" t="s">
        <v>203</v>
      </c>
      <c r="E63" s="148"/>
      <c r="F63" s="212"/>
      <c r="G63" s="148"/>
      <c r="H63" s="148"/>
      <c r="I63" s="148"/>
      <c r="J63" s="125"/>
    </row>
    <row r="64" spans="1:10" ht="39" customHeight="1">
      <c r="A64" s="402" t="s">
        <v>232</v>
      </c>
      <c r="B64" s="403"/>
      <c r="C64" s="403"/>
      <c r="D64" s="403"/>
      <c r="E64" s="403"/>
      <c r="F64" s="403"/>
      <c r="G64" s="403"/>
      <c r="H64" s="150"/>
      <c r="I64" s="150"/>
      <c r="J64" s="150"/>
    </row>
    <row r="65" ht="2.25" customHeight="1"/>
    <row r="66" spans="1:7" ht="42">
      <c r="A66" s="126" t="s">
        <v>205</v>
      </c>
      <c r="B66" s="386" t="s">
        <v>233</v>
      </c>
      <c r="C66" s="399"/>
      <c r="D66" s="399"/>
      <c r="E66" s="387"/>
      <c r="F66" s="151" t="s">
        <v>234</v>
      </c>
      <c r="G66" s="126" t="s">
        <v>235</v>
      </c>
    </row>
    <row r="67" spans="1:7" ht="10.5" customHeight="1">
      <c r="A67" s="128">
        <v>1</v>
      </c>
      <c r="B67" s="405">
        <v>2</v>
      </c>
      <c r="C67" s="405"/>
      <c r="D67" s="405"/>
      <c r="E67" s="405"/>
      <c r="F67" s="128">
        <v>3</v>
      </c>
      <c r="G67" s="128">
        <v>4</v>
      </c>
    </row>
    <row r="68" spans="1:11" ht="15.75" customHeight="1">
      <c r="A68" s="152"/>
      <c r="B68" s="401" t="s">
        <v>236</v>
      </c>
      <c r="C68" s="401"/>
      <c r="D68" s="401"/>
      <c r="E68" s="401"/>
      <c r="F68" s="153"/>
      <c r="G68" s="154">
        <f>G69+G72+G76</f>
        <v>7114950</v>
      </c>
      <c r="K68" s="222">
        <f>K74*22%</f>
        <v>5171936</v>
      </c>
    </row>
    <row r="69" spans="1:15" s="119" customFormat="1" ht="15.75" customHeight="1">
      <c r="A69" s="155" t="s">
        <v>133</v>
      </c>
      <c r="B69" s="401" t="s">
        <v>237</v>
      </c>
      <c r="C69" s="401"/>
      <c r="D69" s="401"/>
      <c r="E69" s="401"/>
      <c r="F69" s="156" t="s">
        <v>6</v>
      </c>
      <c r="G69" s="157">
        <f>G71</f>
        <v>5171936</v>
      </c>
      <c r="K69" s="222"/>
      <c r="L69" s="224"/>
      <c r="M69" s="224"/>
      <c r="N69" s="224"/>
      <c r="O69" s="224"/>
    </row>
    <row r="70" spans="1:11" ht="16.5" customHeight="1">
      <c r="A70" s="158"/>
      <c r="B70" s="406" t="s">
        <v>19</v>
      </c>
      <c r="C70" s="406"/>
      <c r="D70" s="406"/>
      <c r="E70" s="406"/>
      <c r="F70" s="159"/>
      <c r="G70" s="160"/>
      <c r="K70" s="222"/>
    </row>
    <row r="71" spans="1:11" ht="16.5" customHeight="1">
      <c r="A71" s="158" t="s">
        <v>238</v>
      </c>
      <c r="B71" s="406" t="s">
        <v>239</v>
      </c>
      <c r="C71" s="406"/>
      <c r="D71" s="406"/>
      <c r="E71" s="406"/>
      <c r="F71" s="161"/>
      <c r="G71" s="162">
        <f>K68</f>
        <v>5171936</v>
      </c>
      <c r="K71" s="222">
        <f>K74*2.9%</f>
        <v>681755.2</v>
      </c>
    </row>
    <row r="72" spans="1:11" ht="26.25" customHeight="1">
      <c r="A72" s="155" t="s">
        <v>134</v>
      </c>
      <c r="B72" s="401" t="s">
        <v>240</v>
      </c>
      <c r="C72" s="401"/>
      <c r="D72" s="401"/>
      <c r="E72" s="401"/>
      <c r="F72" s="163"/>
      <c r="G72" s="164">
        <f>G74+G75</f>
        <v>728772.7999999999</v>
      </c>
      <c r="K72" s="222">
        <f>K74*0.2%</f>
        <v>47017.6</v>
      </c>
    </row>
    <row r="73" spans="1:11" ht="14.25" customHeight="1">
      <c r="A73" s="158"/>
      <c r="B73" s="406" t="s">
        <v>19</v>
      </c>
      <c r="C73" s="406"/>
      <c r="D73" s="406"/>
      <c r="E73" s="406"/>
      <c r="F73" s="159"/>
      <c r="G73" s="160"/>
      <c r="K73" s="222">
        <f>K74*5.1%</f>
        <v>1198948.7999999998</v>
      </c>
    </row>
    <row r="74" spans="1:11" ht="30" customHeight="1">
      <c r="A74" s="158" t="s">
        <v>241</v>
      </c>
      <c r="B74" s="406" t="s">
        <v>242</v>
      </c>
      <c r="C74" s="406"/>
      <c r="D74" s="406"/>
      <c r="E74" s="406"/>
      <c r="F74" s="161"/>
      <c r="G74" s="162">
        <f>K71</f>
        <v>681755.2</v>
      </c>
      <c r="K74" s="222">
        <f>K21</f>
        <v>23508800</v>
      </c>
    </row>
    <row r="75" spans="1:11" ht="26.25" customHeight="1">
      <c r="A75" s="158" t="s">
        <v>243</v>
      </c>
      <c r="B75" s="406" t="s">
        <v>244</v>
      </c>
      <c r="C75" s="406"/>
      <c r="D75" s="406"/>
      <c r="E75" s="406"/>
      <c r="F75" s="161"/>
      <c r="G75" s="162">
        <f>K72</f>
        <v>47017.6</v>
      </c>
      <c r="K75" s="222"/>
    </row>
    <row r="76" spans="1:11" ht="27.75" customHeight="1">
      <c r="A76" s="155" t="s">
        <v>135</v>
      </c>
      <c r="B76" s="401" t="s">
        <v>245</v>
      </c>
      <c r="C76" s="401"/>
      <c r="D76" s="401"/>
      <c r="E76" s="401"/>
      <c r="F76" s="165"/>
      <c r="G76" s="166">
        <f>K73-K77</f>
        <v>1214241.2000000002</v>
      </c>
      <c r="K76" s="222">
        <f>'ПФХД 2019'!E138</f>
        <v>7114950</v>
      </c>
    </row>
    <row r="77" spans="1:12" ht="12.75">
      <c r="A77" s="167"/>
      <c r="B77" s="410" t="s">
        <v>219</v>
      </c>
      <c r="C77" s="410"/>
      <c r="D77" s="410"/>
      <c r="E77" s="410"/>
      <c r="F77" s="165" t="s">
        <v>6</v>
      </c>
      <c r="G77" s="168">
        <f>G68</f>
        <v>7114950</v>
      </c>
      <c r="K77" s="223">
        <f>K73+K72+K71+K68-K76</f>
        <v>-15292.400000000373</v>
      </c>
      <c r="L77" s="228">
        <f>G77-K76</f>
        <v>0</v>
      </c>
    </row>
    <row r="78" ht="2.25" customHeight="1">
      <c r="K78" s="226">
        <f>G74-K76</f>
        <v>-6433194.8</v>
      </c>
    </row>
    <row r="79" ht="11.25" customHeight="1"/>
    <row r="80" spans="1:10" ht="12.75">
      <c r="A80" s="393" t="s">
        <v>274</v>
      </c>
      <c r="B80" s="393"/>
      <c r="C80" s="393"/>
      <c r="D80" s="393"/>
      <c r="E80" s="393"/>
      <c r="F80" s="393"/>
      <c r="G80" s="393"/>
      <c r="H80" s="393"/>
      <c r="I80" s="393"/>
      <c r="J80" s="393"/>
    </row>
    <row r="81" spans="1:10" ht="12.75">
      <c r="A81" s="120"/>
      <c r="B81" s="120"/>
      <c r="C81" s="120"/>
      <c r="D81" s="120"/>
      <c r="E81" s="120"/>
      <c r="F81" s="120"/>
      <c r="G81" s="120"/>
      <c r="H81" s="120"/>
      <c r="I81" s="120"/>
      <c r="J81" s="120"/>
    </row>
    <row r="82" spans="1:15" ht="12.75">
      <c r="A82" s="191" t="s">
        <v>200</v>
      </c>
      <c r="C82" s="192" t="s">
        <v>262</v>
      </c>
      <c r="F82" s="193"/>
      <c r="K82" s="227"/>
      <c r="L82" s="227"/>
      <c r="M82" s="227"/>
      <c r="N82" s="227"/>
      <c r="O82" s="227"/>
    </row>
    <row r="83" spans="1:15" ht="12.75">
      <c r="A83" t="s">
        <v>202</v>
      </c>
      <c r="D83" s="237" t="s">
        <v>305</v>
      </c>
      <c r="F83" s="193"/>
      <c r="K83" s="227"/>
      <c r="L83" s="227"/>
      <c r="M83" s="227"/>
      <c r="N83" s="227"/>
      <c r="O83" s="227"/>
    </row>
    <row r="84" spans="1:15" ht="12.75">
      <c r="A84" s="191" t="s">
        <v>279</v>
      </c>
      <c r="F84" s="193"/>
      <c r="K84" s="227"/>
      <c r="L84" s="227"/>
      <c r="M84" s="227"/>
      <c r="N84" s="227"/>
      <c r="O84" s="227"/>
    </row>
    <row r="85" spans="1:15" ht="69" customHeight="1">
      <c r="A85" s="194" t="s">
        <v>205</v>
      </c>
      <c r="B85" s="423" t="s">
        <v>246</v>
      </c>
      <c r="C85" s="423"/>
      <c r="D85" s="423"/>
      <c r="E85" s="194" t="s">
        <v>276</v>
      </c>
      <c r="F85" s="194" t="s">
        <v>277</v>
      </c>
      <c r="G85" s="194" t="s">
        <v>281</v>
      </c>
      <c r="K85" s="227"/>
      <c r="L85" s="227"/>
      <c r="M85" s="227"/>
      <c r="N85" s="227"/>
      <c r="O85" s="227"/>
    </row>
    <row r="86" spans="1:15" ht="12.75">
      <c r="A86" s="195">
        <v>1</v>
      </c>
      <c r="B86" s="424">
        <v>2</v>
      </c>
      <c r="C86" s="424"/>
      <c r="D86" s="424"/>
      <c r="E86" s="195">
        <v>3</v>
      </c>
      <c r="F86" s="195">
        <v>4</v>
      </c>
      <c r="G86" s="195">
        <v>5</v>
      </c>
      <c r="K86" s="227"/>
      <c r="L86" s="227"/>
      <c r="M86" s="227"/>
      <c r="N86" s="227"/>
      <c r="O86" s="227"/>
    </row>
    <row r="87" spans="1:15" ht="30" customHeight="1">
      <c r="A87" s="196" t="s">
        <v>133</v>
      </c>
      <c r="B87" s="419" t="s">
        <v>275</v>
      </c>
      <c r="C87" s="420"/>
      <c r="D87" s="420"/>
      <c r="E87" s="207"/>
      <c r="F87" s="206"/>
      <c r="G87" s="198">
        <f>'ПФХД 2019'!E145</f>
        <v>0</v>
      </c>
      <c r="K87" s="227"/>
      <c r="L87" s="227"/>
      <c r="M87" s="227"/>
      <c r="N87" s="227"/>
      <c r="O87" s="227"/>
    </row>
    <row r="88" spans="1:15" ht="12.75">
      <c r="A88" s="421" t="s">
        <v>219</v>
      </c>
      <c r="B88" s="421"/>
      <c r="C88" s="421"/>
      <c r="D88" s="421"/>
      <c r="E88" s="199"/>
      <c r="F88" s="200" t="s">
        <v>6</v>
      </c>
      <c r="G88" s="201">
        <f>G87</f>
        <v>0</v>
      </c>
      <c r="K88" s="227"/>
      <c r="L88" s="227"/>
      <c r="M88" s="227"/>
      <c r="N88" s="227"/>
      <c r="O88" s="227"/>
    </row>
    <row r="89" spans="1:15" ht="12.75">
      <c r="A89" s="202"/>
      <c r="B89" s="202"/>
      <c r="C89" s="202"/>
      <c r="D89" s="202"/>
      <c r="E89" s="203"/>
      <c r="F89" s="204"/>
      <c r="G89" s="205"/>
      <c r="K89" s="227"/>
      <c r="L89" s="227"/>
      <c r="M89" s="227"/>
      <c r="N89" s="227"/>
      <c r="O89" s="227"/>
    </row>
    <row r="90" spans="1:15" ht="12.75">
      <c r="A90" s="191" t="s">
        <v>200</v>
      </c>
      <c r="C90" s="192" t="s">
        <v>273</v>
      </c>
      <c r="F90" s="193"/>
      <c r="K90" s="227"/>
      <c r="L90" s="227"/>
      <c r="M90" s="227"/>
      <c r="N90" s="227"/>
      <c r="O90" s="227"/>
    </row>
    <row r="91" spans="1:15" ht="12.75">
      <c r="A91" t="s">
        <v>202</v>
      </c>
      <c r="D91" s="237" t="s">
        <v>305</v>
      </c>
      <c r="F91" s="193"/>
      <c r="K91" s="227"/>
      <c r="L91" s="227"/>
      <c r="M91" s="227"/>
      <c r="N91" s="227"/>
      <c r="O91" s="227"/>
    </row>
    <row r="92" spans="1:15" ht="12.75">
      <c r="A92" s="191" t="s">
        <v>278</v>
      </c>
      <c r="F92" s="193"/>
      <c r="K92" s="227"/>
      <c r="L92" s="227"/>
      <c r="M92" s="227"/>
      <c r="N92" s="227"/>
      <c r="O92" s="227"/>
    </row>
    <row r="93" spans="1:15" ht="69" customHeight="1">
      <c r="A93" s="194" t="s">
        <v>205</v>
      </c>
      <c r="B93" s="423" t="s">
        <v>246</v>
      </c>
      <c r="C93" s="423"/>
      <c r="D93" s="423"/>
      <c r="E93" s="194" t="s">
        <v>276</v>
      </c>
      <c r="F93" s="194" t="s">
        <v>277</v>
      </c>
      <c r="G93" s="194" t="s">
        <v>281</v>
      </c>
      <c r="K93" s="227"/>
      <c r="L93" s="227"/>
      <c r="M93" s="227"/>
      <c r="N93" s="227"/>
      <c r="O93" s="227"/>
    </row>
    <row r="94" spans="1:15" ht="12.75">
      <c r="A94" s="195">
        <v>1</v>
      </c>
      <c r="B94" s="424">
        <v>2</v>
      </c>
      <c r="C94" s="424"/>
      <c r="D94" s="424"/>
      <c r="E94" s="195">
        <v>3</v>
      </c>
      <c r="F94" s="195">
        <v>4</v>
      </c>
      <c r="G94" s="195">
        <v>5</v>
      </c>
      <c r="K94" s="227"/>
      <c r="L94" s="227"/>
      <c r="M94" s="227"/>
      <c r="N94" s="227"/>
      <c r="O94" s="227"/>
    </row>
    <row r="95" spans="1:15" ht="30" customHeight="1">
      <c r="A95" s="196" t="s">
        <v>133</v>
      </c>
      <c r="B95" s="419" t="s">
        <v>280</v>
      </c>
      <c r="C95" s="420"/>
      <c r="D95" s="420"/>
      <c r="E95" s="197"/>
      <c r="F95" s="206"/>
      <c r="G95" s="198">
        <f>'ПФХД 2019'!E146</f>
        <v>0</v>
      </c>
      <c r="K95" s="227"/>
      <c r="L95" s="227"/>
      <c r="M95" s="227"/>
      <c r="N95" s="227"/>
      <c r="O95" s="227"/>
    </row>
    <row r="96" spans="1:15" ht="12.75">
      <c r="A96" s="421" t="s">
        <v>219</v>
      </c>
      <c r="B96" s="421"/>
      <c r="C96" s="421"/>
      <c r="D96" s="421"/>
      <c r="E96" s="199"/>
      <c r="F96" s="200" t="s">
        <v>6</v>
      </c>
      <c r="G96" s="201">
        <f>G95</f>
        <v>0</v>
      </c>
      <c r="K96" s="227"/>
      <c r="L96" s="227"/>
      <c r="M96" s="227"/>
      <c r="N96" s="227"/>
      <c r="O96" s="227"/>
    </row>
    <row r="97" spans="1:15" ht="12.75">
      <c r="A97" s="404"/>
      <c r="B97" s="404"/>
      <c r="C97" s="404"/>
      <c r="D97" s="404"/>
      <c r="E97" s="404"/>
      <c r="F97" s="404"/>
      <c r="G97" s="404"/>
      <c r="H97" s="404"/>
      <c r="I97" s="404"/>
      <c r="J97" s="404"/>
      <c r="K97" s="227"/>
      <c r="L97" s="227"/>
      <c r="M97" s="227"/>
      <c r="N97" s="227"/>
      <c r="O97" s="227"/>
    </row>
    <row r="98" spans="1:15" ht="12.75">
      <c r="A98" s="202"/>
      <c r="B98" s="202"/>
      <c r="C98" s="202"/>
      <c r="D98" s="202"/>
      <c r="E98" s="202"/>
      <c r="F98" s="202"/>
      <c r="G98" s="202"/>
      <c r="H98" s="202"/>
      <c r="I98" s="202"/>
      <c r="J98" s="202"/>
      <c r="K98" s="227"/>
      <c r="L98" s="227"/>
      <c r="M98" s="227"/>
      <c r="N98" s="227"/>
      <c r="O98" s="227"/>
    </row>
    <row r="99" spans="1:10" ht="12.75">
      <c r="A99" s="393" t="s">
        <v>264</v>
      </c>
      <c r="B99" s="393"/>
      <c r="C99" s="393"/>
      <c r="D99" s="393"/>
      <c r="E99" s="393"/>
      <c r="F99" s="393"/>
      <c r="G99" s="393"/>
      <c r="H99" s="393"/>
      <c r="I99" s="393"/>
      <c r="J99" s="393"/>
    </row>
    <row r="100" spans="1:3" ht="12.75">
      <c r="A100" s="119" t="s">
        <v>200</v>
      </c>
      <c r="C100" s="124" t="s">
        <v>346</v>
      </c>
    </row>
    <row r="101" spans="1:4" ht="12.75">
      <c r="A101" s="131" t="s">
        <v>202</v>
      </c>
      <c r="D101" s="236" t="s">
        <v>203</v>
      </c>
    </row>
    <row r="102" ht="12.75">
      <c r="A102" s="119" t="s">
        <v>265</v>
      </c>
    </row>
    <row r="103" spans="1:7" ht="61.5" customHeight="1">
      <c r="A103" s="126" t="s">
        <v>205</v>
      </c>
      <c r="B103" s="395" t="s">
        <v>246</v>
      </c>
      <c r="C103" s="395"/>
      <c r="D103" s="395"/>
      <c r="E103" s="126" t="s">
        <v>260</v>
      </c>
      <c r="F103" s="126" t="s">
        <v>261</v>
      </c>
      <c r="G103" s="126" t="s">
        <v>266</v>
      </c>
    </row>
    <row r="104" spans="1:15" s="117" customFormat="1" ht="12.75">
      <c r="A104" s="128">
        <v>1</v>
      </c>
      <c r="B104" s="405">
        <v>2</v>
      </c>
      <c r="C104" s="405"/>
      <c r="D104" s="405"/>
      <c r="E104" s="128">
        <v>3</v>
      </c>
      <c r="F104" s="128">
        <v>4</v>
      </c>
      <c r="G104" s="128">
        <v>5</v>
      </c>
      <c r="K104" s="169"/>
      <c r="L104" s="169"/>
      <c r="M104" s="169"/>
      <c r="N104" s="169"/>
      <c r="O104" s="169"/>
    </row>
    <row r="105" spans="1:7" ht="17.25" customHeight="1">
      <c r="A105" s="184" t="s">
        <v>133</v>
      </c>
      <c r="B105" s="414" t="s">
        <v>343</v>
      </c>
      <c r="C105" s="415"/>
      <c r="D105" s="415"/>
      <c r="E105" s="208">
        <f>G105/0.22*10</f>
        <v>7727272.727272727</v>
      </c>
      <c r="F105" s="161">
        <v>2.2</v>
      </c>
      <c r="G105" s="142">
        <f>'ПФХД 2019'!E150</f>
        <v>170000</v>
      </c>
    </row>
    <row r="106" spans="1:7" ht="12.75">
      <c r="A106" s="434" t="s">
        <v>219</v>
      </c>
      <c r="B106" s="434"/>
      <c r="C106" s="434"/>
      <c r="D106" s="434"/>
      <c r="E106" s="176"/>
      <c r="F106" s="156" t="s">
        <v>6</v>
      </c>
      <c r="G106" s="145">
        <f>G105</f>
        <v>170000</v>
      </c>
    </row>
    <row r="107" spans="1:5" ht="12.75">
      <c r="A107" s="185"/>
      <c r="B107" s="185"/>
      <c r="C107" s="186"/>
      <c r="D107" s="186"/>
      <c r="E107" s="186"/>
    </row>
    <row r="108" spans="1:3" ht="12.75">
      <c r="A108" s="119" t="s">
        <v>200</v>
      </c>
      <c r="C108" s="124" t="s">
        <v>347</v>
      </c>
    </row>
    <row r="109" spans="1:4" ht="12.75">
      <c r="A109" s="131" t="s">
        <v>202</v>
      </c>
      <c r="D109" s="119" t="s">
        <v>203</v>
      </c>
    </row>
    <row r="110" ht="12.75">
      <c r="A110" s="119" t="s">
        <v>267</v>
      </c>
    </row>
    <row r="111" spans="1:7" ht="25.5">
      <c r="A111" s="126" t="s">
        <v>205</v>
      </c>
      <c r="B111" s="386" t="s">
        <v>246</v>
      </c>
      <c r="C111" s="399"/>
      <c r="D111" s="399"/>
      <c r="E111" s="387"/>
      <c r="F111" s="126" t="s">
        <v>263</v>
      </c>
      <c r="G111" s="151" t="s">
        <v>282</v>
      </c>
    </row>
    <row r="112" spans="1:7" ht="12.75">
      <c r="A112" s="128">
        <v>1</v>
      </c>
      <c r="B112" s="388">
        <v>2</v>
      </c>
      <c r="C112" s="400"/>
      <c r="D112" s="400"/>
      <c r="E112" s="389"/>
      <c r="F112" s="128">
        <v>4</v>
      </c>
      <c r="G112" s="128">
        <v>5</v>
      </c>
    </row>
    <row r="113" spans="1:7" ht="30.75" customHeight="1">
      <c r="A113" s="158" t="s">
        <v>133</v>
      </c>
      <c r="B113" s="373" t="s">
        <v>344</v>
      </c>
      <c r="C113" s="374"/>
      <c r="D113" s="374"/>
      <c r="E113" s="375"/>
      <c r="F113" s="161"/>
      <c r="G113" s="142">
        <f>'ПФХД 2019'!E151</f>
        <v>0</v>
      </c>
    </row>
    <row r="114" spans="1:15" s="119" customFormat="1" ht="12.75">
      <c r="A114" s="382" t="s">
        <v>219</v>
      </c>
      <c r="B114" s="383"/>
      <c r="C114" s="383"/>
      <c r="D114" s="383"/>
      <c r="E114" s="384"/>
      <c r="F114" s="156" t="s">
        <v>6</v>
      </c>
      <c r="G114" s="145">
        <f>G113</f>
        <v>0</v>
      </c>
      <c r="K114" s="224"/>
      <c r="L114" s="224"/>
      <c r="M114" s="224"/>
      <c r="N114" s="224"/>
      <c r="O114" s="224"/>
    </row>
    <row r="115" ht="9.75" customHeight="1"/>
    <row r="116" spans="1:3" ht="12.75">
      <c r="A116" s="119" t="s">
        <v>200</v>
      </c>
      <c r="C116" s="124" t="s">
        <v>349</v>
      </c>
    </row>
    <row r="117" spans="1:4" ht="12.75">
      <c r="A117" s="131" t="s">
        <v>202</v>
      </c>
      <c r="D117" s="119" t="s">
        <v>203</v>
      </c>
    </row>
    <row r="118" ht="12.75">
      <c r="A118" s="119" t="s">
        <v>268</v>
      </c>
    </row>
    <row r="119" spans="1:7" ht="25.5">
      <c r="A119" s="126" t="s">
        <v>205</v>
      </c>
      <c r="B119" s="386" t="s">
        <v>246</v>
      </c>
      <c r="C119" s="399"/>
      <c r="D119" s="399"/>
      <c r="E119" s="387"/>
      <c r="F119" s="126" t="s">
        <v>263</v>
      </c>
      <c r="G119" s="151" t="s">
        <v>282</v>
      </c>
    </row>
    <row r="120" spans="1:15" s="117" customFormat="1" ht="12.75">
      <c r="A120" s="128">
        <v>1</v>
      </c>
      <c r="B120" s="388">
        <v>2</v>
      </c>
      <c r="C120" s="400"/>
      <c r="D120" s="400"/>
      <c r="E120" s="389"/>
      <c r="F120" s="128">
        <v>4</v>
      </c>
      <c r="G120" s="128">
        <v>5</v>
      </c>
      <c r="K120" s="169"/>
      <c r="L120" s="169"/>
      <c r="M120" s="169"/>
      <c r="N120" s="169"/>
      <c r="O120" s="169"/>
    </row>
    <row r="121" spans="1:7" ht="32.25" customHeight="1">
      <c r="A121" s="158" t="s">
        <v>133</v>
      </c>
      <c r="B121" s="373" t="s">
        <v>283</v>
      </c>
      <c r="C121" s="374"/>
      <c r="D121" s="374"/>
      <c r="E121" s="375"/>
      <c r="F121" s="161"/>
      <c r="G121" s="142">
        <f>'ПФХД 2019'!E152</f>
        <v>0</v>
      </c>
    </row>
    <row r="122" spans="1:7" ht="12.75">
      <c r="A122" s="382" t="s">
        <v>219</v>
      </c>
      <c r="B122" s="383"/>
      <c r="C122" s="383"/>
      <c r="D122" s="383"/>
      <c r="E122" s="384"/>
      <c r="F122" s="156" t="s">
        <v>6</v>
      </c>
      <c r="G122" s="145">
        <f>G121</f>
        <v>0</v>
      </c>
    </row>
    <row r="123" ht="5.25" customHeight="1"/>
    <row r="124" spans="1:3" ht="12.75">
      <c r="A124" s="119" t="s">
        <v>200</v>
      </c>
      <c r="C124" s="124" t="s">
        <v>345</v>
      </c>
    </row>
    <row r="125" spans="1:4" ht="12.75">
      <c r="A125" s="131" t="s">
        <v>202</v>
      </c>
      <c r="D125" s="236" t="s">
        <v>203</v>
      </c>
    </row>
    <row r="126" ht="12.75">
      <c r="A126" s="119" t="s">
        <v>350</v>
      </c>
    </row>
    <row r="127" spans="1:7" ht="61.5" customHeight="1">
      <c r="A127" s="126" t="s">
        <v>205</v>
      </c>
      <c r="B127" s="395" t="s">
        <v>246</v>
      </c>
      <c r="C127" s="395"/>
      <c r="D127" s="395"/>
      <c r="E127" s="126" t="s">
        <v>260</v>
      </c>
      <c r="F127" s="126" t="s">
        <v>261</v>
      </c>
      <c r="G127" s="126" t="s">
        <v>266</v>
      </c>
    </row>
    <row r="128" spans="1:15" s="117" customFormat="1" ht="12.75">
      <c r="A128" s="128">
        <v>1</v>
      </c>
      <c r="B128" s="405">
        <v>2</v>
      </c>
      <c r="C128" s="405"/>
      <c r="D128" s="405"/>
      <c r="E128" s="128">
        <v>3</v>
      </c>
      <c r="F128" s="128">
        <v>4</v>
      </c>
      <c r="G128" s="128">
        <v>5</v>
      </c>
      <c r="K128" s="169"/>
      <c r="L128" s="169"/>
      <c r="M128" s="169"/>
      <c r="N128" s="169"/>
      <c r="O128" s="169"/>
    </row>
    <row r="129" spans="1:7" ht="27.75" customHeight="1">
      <c r="A129" s="184" t="s">
        <v>133</v>
      </c>
      <c r="B129" s="414" t="s">
        <v>348</v>
      </c>
      <c r="C129" s="415"/>
      <c r="D129" s="415"/>
      <c r="E129" s="208"/>
      <c r="F129" s="161"/>
      <c r="G129" s="142">
        <f>'ПФХД 2019'!E149</f>
        <v>0</v>
      </c>
    </row>
    <row r="130" spans="1:7" ht="12.75">
      <c r="A130" s="434" t="s">
        <v>219</v>
      </c>
      <c r="B130" s="434"/>
      <c r="C130" s="434"/>
      <c r="D130" s="434"/>
      <c r="E130" s="176"/>
      <c r="F130" s="156" t="s">
        <v>6</v>
      </c>
      <c r="G130" s="145">
        <f>G129</f>
        <v>0</v>
      </c>
    </row>
    <row r="131" ht="5.25" customHeight="1"/>
    <row r="132" spans="1:10" ht="21.75" customHeight="1">
      <c r="A132" s="393" t="s">
        <v>292</v>
      </c>
      <c r="B132" s="393"/>
      <c r="C132" s="393"/>
      <c r="D132" s="393"/>
      <c r="E132" s="393"/>
      <c r="F132" s="393"/>
      <c r="G132" s="393"/>
      <c r="H132" s="393"/>
      <c r="I132" s="393"/>
      <c r="J132" s="393"/>
    </row>
    <row r="134" spans="1:7" ht="12.75">
      <c r="A134" s="191" t="s">
        <v>200</v>
      </c>
      <c r="B134"/>
      <c r="C134" s="192"/>
      <c r="D134"/>
      <c r="E134"/>
      <c r="F134" s="193"/>
      <c r="G134"/>
    </row>
    <row r="135" spans="1:7" ht="12.75">
      <c r="A135" t="s">
        <v>202</v>
      </c>
      <c r="B135"/>
      <c r="C135"/>
      <c r="D135" s="191" t="s">
        <v>203</v>
      </c>
      <c r="E135"/>
      <c r="F135" s="193"/>
      <c r="G135"/>
    </row>
    <row r="136" spans="1:7" ht="38.25">
      <c r="A136" s="194" t="s">
        <v>205</v>
      </c>
      <c r="B136" s="423" t="s">
        <v>246</v>
      </c>
      <c r="C136" s="423"/>
      <c r="D136" s="423"/>
      <c r="E136" s="194" t="s">
        <v>276</v>
      </c>
      <c r="F136" s="194" t="s">
        <v>277</v>
      </c>
      <c r="G136" s="194" t="s">
        <v>293</v>
      </c>
    </row>
    <row r="137" spans="1:7" ht="12.75">
      <c r="A137" s="195">
        <v>1</v>
      </c>
      <c r="B137" s="424">
        <v>2</v>
      </c>
      <c r="C137" s="424"/>
      <c r="D137" s="424"/>
      <c r="E137" s="195">
        <v>3</v>
      </c>
      <c r="F137" s="195">
        <v>4</v>
      </c>
      <c r="G137" s="195">
        <v>5</v>
      </c>
    </row>
    <row r="138" spans="1:7" ht="12.75">
      <c r="A138" s="196" t="s">
        <v>133</v>
      </c>
      <c r="B138" s="419"/>
      <c r="C138" s="420"/>
      <c r="D138" s="420"/>
      <c r="E138" s="207"/>
      <c r="F138" s="206"/>
      <c r="G138" s="198"/>
    </row>
    <row r="139" spans="1:7" ht="12.75">
      <c r="A139" s="421" t="s">
        <v>219</v>
      </c>
      <c r="B139" s="421"/>
      <c r="C139" s="421"/>
      <c r="D139" s="421"/>
      <c r="E139" s="199"/>
      <c r="F139" s="200" t="s">
        <v>6</v>
      </c>
      <c r="G139" s="201">
        <f>G138</f>
        <v>0</v>
      </c>
    </row>
    <row r="141" spans="1:10" ht="12.75">
      <c r="A141" s="393" t="s">
        <v>294</v>
      </c>
      <c r="B141" s="393"/>
      <c r="C141" s="393"/>
      <c r="D141" s="393"/>
      <c r="E141" s="393"/>
      <c r="F141" s="393"/>
      <c r="G141" s="393"/>
      <c r="H141" s="393"/>
      <c r="I141" s="393"/>
      <c r="J141" s="393"/>
    </row>
    <row r="143" spans="1:7" ht="12.75">
      <c r="A143" s="191" t="s">
        <v>200</v>
      </c>
      <c r="B143"/>
      <c r="C143" s="192"/>
      <c r="D143"/>
      <c r="E143"/>
      <c r="F143" s="193"/>
      <c r="G143"/>
    </row>
    <row r="144" spans="1:7" ht="12.75">
      <c r="A144" t="s">
        <v>202</v>
      </c>
      <c r="B144"/>
      <c r="C144"/>
      <c r="D144" s="191" t="s">
        <v>203</v>
      </c>
      <c r="E144"/>
      <c r="F144" s="193"/>
      <c r="G144"/>
    </row>
    <row r="145" spans="1:7" ht="38.25">
      <c r="A145" s="194" t="s">
        <v>205</v>
      </c>
      <c r="B145" s="423" t="s">
        <v>246</v>
      </c>
      <c r="C145" s="423"/>
      <c r="D145" s="423"/>
      <c r="E145" s="194" t="s">
        <v>276</v>
      </c>
      <c r="F145" s="194" t="s">
        <v>277</v>
      </c>
      <c r="G145" s="194" t="s">
        <v>293</v>
      </c>
    </row>
    <row r="146" spans="1:7" ht="12.75">
      <c r="A146" s="195">
        <v>1</v>
      </c>
      <c r="B146" s="424">
        <v>2</v>
      </c>
      <c r="C146" s="424"/>
      <c r="D146" s="424"/>
      <c r="E146" s="195">
        <v>3</v>
      </c>
      <c r="F146" s="195">
        <v>4</v>
      </c>
      <c r="G146" s="195">
        <v>5</v>
      </c>
    </row>
    <row r="147" spans="1:7" ht="12.75">
      <c r="A147" s="196" t="s">
        <v>133</v>
      </c>
      <c r="B147" s="419"/>
      <c r="C147" s="420"/>
      <c r="D147" s="420"/>
      <c r="E147" s="207"/>
      <c r="F147" s="206"/>
      <c r="G147" s="198"/>
    </row>
    <row r="148" spans="1:7" ht="12.75">
      <c r="A148" s="421" t="s">
        <v>219</v>
      </c>
      <c r="B148" s="421"/>
      <c r="C148" s="421"/>
      <c r="D148" s="421"/>
      <c r="E148" s="199"/>
      <c r="F148" s="200" t="s">
        <v>6</v>
      </c>
      <c r="G148" s="201">
        <f>G147</f>
        <v>0</v>
      </c>
    </row>
    <row r="149" ht="6.75" customHeight="1" hidden="1"/>
    <row r="150" spans="1:10" ht="11.25" customHeight="1">
      <c r="A150" s="393" t="s">
        <v>285</v>
      </c>
      <c r="B150" s="393"/>
      <c r="C150" s="393"/>
      <c r="D150" s="393"/>
      <c r="E150" s="393"/>
      <c r="F150" s="393"/>
      <c r="G150" s="393"/>
      <c r="H150" s="393"/>
      <c r="I150" s="393"/>
      <c r="J150" s="393"/>
    </row>
    <row r="151" spans="1:10" ht="11.25" customHeight="1">
      <c r="A151" s="120"/>
      <c r="B151" s="120"/>
      <c r="C151" s="120"/>
      <c r="D151" s="120"/>
      <c r="E151" s="120"/>
      <c r="F151" s="120"/>
      <c r="G151" s="120"/>
      <c r="H151" s="120"/>
      <c r="I151" s="120"/>
      <c r="J151" s="120"/>
    </row>
    <row r="152" spans="1:3" ht="14.25">
      <c r="A152" s="170" t="s">
        <v>200</v>
      </c>
      <c r="C152" s="171">
        <v>244</v>
      </c>
    </row>
    <row r="153" spans="1:4" ht="14.25" customHeight="1">
      <c r="A153" s="131" t="s">
        <v>202</v>
      </c>
      <c r="D153" s="119" t="s">
        <v>203</v>
      </c>
    </row>
    <row r="154" ht="12.75">
      <c r="A154" s="119" t="s">
        <v>286</v>
      </c>
    </row>
    <row r="155" spans="1:8" ht="43.5" customHeight="1">
      <c r="A155" s="126" t="s">
        <v>205</v>
      </c>
      <c r="B155" s="386" t="s">
        <v>246</v>
      </c>
      <c r="C155" s="399"/>
      <c r="D155" s="387"/>
      <c r="E155" s="126" t="s">
        <v>247</v>
      </c>
      <c r="F155" s="126" t="s">
        <v>248</v>
      </c>
      <c r="G155" s="126" t="s">
        <v>249</v>
      </c>
      <c r="H155" s="151" t="s">
        <v>225</v>
      </c>
    </row>
    <row r="156" spans="1:8" ht="12.75">
      <c r="A156" s="128">
        <v>1</v>
      </c>
      <c r="B156" s="388">
        <v>2</v>
      </c>
      <c r="C156" s="400"/>
      <c r="D156" s="389"/>
      <c r="E156" s="128">
        <v>3</v>
      </c>
      <c r="F156" s="128">
        <v>4</v>
      </c>
      <c r="G156" s="128">
        <v>5</v>
      </c>
      <c r="H156" s="128">
        <v>6</v>
      </c>
    </row>
    <row r="157" spans="1:8" ht="12.75">
      <c r="A157" s="158" t="s">
        <v>133</v>
      </c>
      <c r="B157" s="373" t="s">
        <v>295</v>
      </c>
      <c r="C157" s="432"/>
      <c r="D157" s="433"/>
      <c r="E157" s="172"/>
      <c r="F157" s="161">
        <v>12</v>
      </c>
      <c r="G157" s="257">
        <f>H157/F157</f>
        <v>2916.6666666666665</v>
      </c>
      <c r="H157" s="142">
        <f>'ПФХД 2019'!E160</f>
        <v>35000</v>
      </c>
    </row>
    <row r="158" spans="1:8" ht="12.75">
      <c r="A158" s="376" t="s">
        <v>250</v>
      </c>
      <c r="B158" s="377"/>
      <c r="C158" s="377"/>
      <c r="D158" s="378"/>
      <c r="E158" s="156" t="s">
        <v>6</v>
      </c>
      <c r="F158" s="156" t="s">
        <v>6</v>
      </c>
      <c r="G158" s="156" t="s">
        <v>6</v>
      </c>
      <c r="H158" s="145">
        <f>SUM(H157:H157)</f>
        <v>35000</v>
      </c>
    </row>
    <row r="159" ht="11.25" customHeight="1"/>
    <row r="160" ht="13.5" customHeight="1">
      <c r="A160" s="119" t="s">
        <v>284</v>
      </c>
    </row>
    <row r="161" spans="1:9" ht="38.25">
      <c r="A161" s="126" t="s">
        <v>205</v>
      </c>
      <c r="B161" s="386" t="s">
        <v>246</v>
      </c>
      <c r="C161" s="399"/>
      <c r="D161" s="387"/>
      <c r="E161" s="126" t="s">
        <v>251</v>
      </c>
      <c r="F161" s="126" t="s">
        <v>252</v>
      </c>
      <c r="G161" s="126" t="s">
        <v>253</v>
      </c>
      <c r="I161" s="230"/>
    </row>
    <row r="162" spans="1:7" ht="12.75">
      <c r="A162" s="128">
        <v>1</v>
      </c>
      <c r="B162" s="388">
        <v>2</v>
      </c>
      <c r="C162" s="400"/>
      <c r="D162" s="389"/>
      <c r="E162" s="128">
        <v>3</v>
      </c>
      <c r="F162" s="128">
        <v>4</v>
      </c>
      <c r="G162" s="128">
        <v>5</v>
      </c>
    </row>
    <row r="163" spans="1:7" ht="21" customHeight="1">
      <c r="A163" s="158" t="s">
        <v>133</v>
      </c>
      <c r="B163" s="373" t="s">
        <v>254</v>
      </c>
      <c r="C163" s="374"/>
      <c r="D163" s="375"/>
      <c r="E163" s="161"/>
      <c r="F163" s="162"/>
      <c r="G163" s="142">
        <f>'ПФХД 2019'!E161</f>
        <v>0</v>
      </c>
    </row>
    <row r="164" spans="1:7" ht="14.25" customHeight="1">
      <c r="A164" s="376" t="s">
        <v>219</v>
      </c>
      <c r="B164" s="377"/>
      <c r="C164" s="377"/>
      <c r="D164" s="378"/>
      <c r="E164" s="156" t="s">
        <v>6</v>
      </c>
      <c r="F164" s="156" t="s">
        <v>6</v>
      </c>
      <c r="G164" s="145">
        <f>SUM(G163:G163)</f>
        <v>0</v>
      </c>
    </row>
    <row r="165" ht="7.5" customHeight="1"/>
    <row r="166" ht="12.75" customHeight="1">
      <c r="A166" s="119" t="s">
        <v>287</v>
      </c>
    </row>
    <row r="167" spans="1:8" ht="38.25">
      <c r="A167" s="126" t="s">
        <v>205</v>
      </c>
      <c r="B167" s="395" t="s">
        <v>16</v>
      </c>
      <c r="C167" s="395"/>
      <c r="D167" s="395"/>
      <c r="E167" s="126" t="s">
        <v>255</v>
      </c>
      <c r="F167" s="126" t="s">
        <v>256</v>
      </c>
      <c r="G167" s="126" t="s">
        <v>257</v>
      </c>
      <c r="H167" s="126" t="s">
        <v>258</v>
      </c>
    </row>
    <row r="168" spans="1:8" ht="12.75">
      <c r="A168" s="128">
        <v>1</v>
      </c>
      <c r="B168" s="405">
        <v>2</v>
      </c>
      <c r="C168" s="405"/>
      <c r="D168" s="405"/>
      <c r="E168" s="128">
        <v>4</v>
      </c>
      <c r="F168" s="128">
        <v>5</v>
      </c>
      <c r="G168" s="128">
        <v>6</v>
      </c>
      <c r="H168" s="128">
        <v>6</v>
      </c>
    </row>
    <row r="169" spans="1:11" ht="12.75">
      <c r="A169" s="161">
        <v>1</v>
      </c>
      <c r="B169" s="427" t="s">
        <v>296</v>
      </c>
      <c r="C169" s="430"/>
      <c r="D169" s="431"/>
      <c r="E169" s="232">
        <f>H169/F169</f>
        <v>171818.18181818182</v>
      </c>
      <c r="F169" s="213">
        <v>5.5</v>
      </c>
      <c r="G169" s="173"/>
      <c r="H169" s="174">
        <v>945000</v>
      </c>
      <c r="K169" s="190">
        <f>H169-L174</f>
        <v>945000</v>
      </c>
    </row>
    <row r="170" spans="1:8" ht="12.75">
      <c r="A170" s="161">
        <v>2</v>
      </c>
      <c r="B170" s="427" t="s">
        <v>297</v>
      </c>
      <c r="C170" s="428"/>
      <c r="D170" s="429"/>
      <c r="E170" s="232">
        <f>H170/F170</f>
        <v>657.8947368421053</v>
      </c>
      <c r="F170" s="213">
        <v>1520</v>
      </c>
      <c r="G170" s="173"/>
      <c r="H170" s="174">
        <v>1000000</v>
      </c>
    </row>
    <row r="171" spans="1:11" ht="12.75">
      <c r="A171" s="161">
        <v>3</v>
      </c>
      <c r="B171" s="427" t="s">
        <v>298</v>
      </c>
      <c r="C171" s="428"/>
      <c r="D171" s="429"/>
      <c r="E171" s="232">
        <f>H171/F171</f>
        <v>10213.152360925253</v>
      </c>
      <c r="F171" s="213">
        <v>16.7392</v>
      </c>
      <c r="G171" s="173"/>
      <c r="H171" s="174">
        <f>K172-H173</f>
        <v>170960</v>
      </c>
      <c r="K171" s="234">
        <v>390000</v>
      </c>
    </row>
    <row r="172" spans="1:11" ht="12.75">
      <c r="A172" s="161">
        <v>4</v>
      </c>
      <c r="B172" s="427" t="s">
        <v>299</v>
      </c>
      <c r="C172" s="428"/>
      <c r="D172" s="429"/>
      <c r="E172" s="232">
        <f>H172/F172</f>
        <v>10978.991596638656</v>
      </c>
      <c r="F172" s="213">
        <v>19.04</v>
      </c>
      <c r="G172" s="173"/>
      <c r="H172" s="174">
        <f>K173</f>
        <v>209040</v>
      </c>
      <c r="K172" s="235">
        <f>K171*0.464</f>
        <v>180960</v>
      </c>
    </row>
    <row r="173" spans="1:11" ht="12.75">
      <c r="A173" s="161">
        <v>5</v>
      </c>
      <c r="B173" s="427" t="s">
        <v>300</v>
      </c>
      <c r="C173" s="428"/>
      <c r="D173" s="429"/>
      <c r="E173" s="232">
        <v>59.9466</v>
      </c>
      <c r="F173" s="213">
        <v>427.16</v>
      </c>
      <c r="G173" s="173"/>
      <c r="H173" s="174">
        <v>10000</v>
      </c>
      <c r="K173" s="235">
        <f>K171-K172</f>
        <v>209040</v>
      </c>
    </row>
    <row r="174" spans="1:12" ht="12.75">
      <c r="A174" s="434" t="s">
        <v>219</v>
      </c>
      <c r="B174" s="434"/>
      <c r="C174" s="434"/>
      <c r="D174" s="434"/>
      <c r="E174" s="156" t="s">
        <v>6</v>
      </c>
      <c r="F174" s="156" t="s">
        <v>6</v>
      </c>
      <c r="G174" s="156" t="s">
        <v>6</v>
      </c>
      <c r="H174" s="145">
        <f>SUM(H169:H173)</f>
        <v>2335000</v>
      </c>
      <c r="K174" s="190">
        <f>'ПФХД 2019'!E162</f>
        <v>2335000</v>
      </c>
      <c r="L174" s="228">
        <f>H174-K174</f>
        <v>0</v>
      </c>
    </row>
    <row r="175" spans="1:8" ht="12.75">
      <c r="A175" s="177"/>
      <c r="B175" s="177"/>
      <c r="C175" s="177"/>
      <c r="D175" s="177"/>
      <c r="E175" s="181"/>
      <c r="F175" s="181"/>
      <c r="G175" s="181"/>
      <c r="H175" s="182"/>
    </row>
    <row r="176" spans="1:15" ht="12.75">
      <c r="A176" s="191" t="s">
        <v>288</v>
      </c>
      <c r="K176" s="227"/>
      <c r="L176" s="227"/>
      <c r="M176" s="227"/>
      <c r="N176" s="227"/>
      <c r="O176" s="227"/>
    </row>
    <row r="177" spans="1:15" ht="37.5" customHeight="1">
      <c r="A177" s="194" t="s">
        <v>205</v>
      </c>
      <c r="B177" s="423" t="s">
        <v>246</v>
      </c>
      <c r="C177" s="423"/>
      <c r="D177" s="423"/>
      <c r="E177" s="194" t="s">
        <v>263</v>
      </c>
      <c r="F177" s="214" t="s">
        <v>301</v>
      </c>
      <c r="G177" s="194" t="s">
        <v>302</v>
      </c>
      <c r="H177" s="216"/>
      <c r="I177" s="233"/>
      <c r="K177" s="227"/>
      <c r="L177" s="227"/>
      <c r="M177" s="227"/>
      <c r="N177" s="227"/>
      <c r="O177" s="227"/>
    </row>
    <row r="178" spans="1:15" ht="12.75">
      <c r="A178" s="195">
        <v>1</v>
      </c>
      <c r="B178" s="424">
        <v>2</v>
      </c>
      <c r="C178" s="424"/>
      <c r="D178" s="424"/>
      <c r="E178" s="195">
        <v>3</v>
      </c>
      <c r="F178" s="215">
        <v>4</v>
      </c>
      <c r="G178" s="195">
        <v>5</v>
      </c>
      <c r="H178" s="217"/>
      <c r="K178" s="227"/>
      <c r="L178" s="227"/>
      <c r="M178" s="227"/>
      <c r="N178" s="227"/>
      <c r="O178" s="227"/>
    </row>
    <row r="179" spans="1:15" ht="12.75">
      <c r="A179" s="196" t="s">
        <v>133</v>
      </c>
      <c r="B179" s="419" t="s">
        <v>303</v>
      </c>
      <c r="C179" s="420"/>
      <c r="D179" s="420"/>
      <c r="E179" s="207"/>
      <c r="F179" s="219"/>
      <c r="G179" s="198">
        <f>'ПФХД 2019'!E163</f>
        <v>0</v>
      </c>
      <c r="H179" s="218"/>
      <c r="K179" s="227"/>
      <c r="L179" s="227"/>
      <c r="M179" s="227"/>
      <c r="N179" s="227"/>
      <c r="O179" s="227"/>
    </row>
    <row r="180" spans="1:15" ht="12.75">
      <c r="A180" s="421" t="s">
        <v>219</v>
      </c>
      <c r="B180" s="421"/>
      <c r="C180" s="421"/>
      <c r="D180" s="421"/>
      <c r="E180" s="199"/>
      <c r="F180" s="220" t="s">
        <v>6</v>
      </c>
      <c r="G180" s="201">
        <f>G179</f>
        <v>0</v>
      </c>
      <c r="H180" s="205"/>
      <c r="K180" s="227"/>
      <c r="L180" s="227"/>
      <c r="M180" s="227"/>
      <c r="N180" s="227"/>
      <c r="O180" s="227"/>
    </row>
    <row r="182" ht="12.75">
      <c r="A182" s="119" t="s">
        <v>289</v>
      </c>
    </row>
    <row r="183" spans="1:7" ht="12.75">
      <c r="A183" t="s">
        <v>202</v>
      </c>
      <c r="B183"/>
      <c r="C183"/>
      <c r="D183" s="191" t="s">
        <v>203</v>
      </c>
      <c r="E183"/>
      <c r="F183" s="193"/>
      <c r="G183"/>
    </row>
    <row r="184" spans="1:9" ht="38.25" customHeight="1">
      <c r="A184" s="175" t="s">
        <v>205</v>
      </c>
      <c r="B184" s="407" t="s">
        <v>16</v>
      </c>
      <c r="C184" s="408"/>
      <c r="D184" s="408"/>
      <c r="E184" s="408"/>
      <c r="F184" s="408"/>
      <c r="G184" s="408"/>
      <c r="H184" s="409"/>
      <c r="I184" s="175" t="s">
        <v>259</v>
      </c>
    </row>
    <row r="185" spans="1:9" ht="12.75" customHeight="1">
      <c r="A185" s="128">
        <v>1</v>
      </c>
      <c r="B185" s="388">
        <v>2</v>
      </c>
      <c r="C185" s="400"/>
      <c r="D185" s="400"/>
      <c r="E185" s="400"/>
      <c r="F185" s="400"/>
      <c r="G185" s="400"/>
      <c r="H185" s="389"/>
      <c r="I185" s="128">
        <v>3</v>
      </c>
    </row>
    <row r="186" spans="1:9" ht="152.25" customHeight="1">
      <c r="A186" s="179">
        <v>1</v>
      </c>
      <c r="B186" s="379" t="s">
        <v>307</v>
      </c>
      <c r="C186" s="380"/>
      <c r="D186" s="380"/>
      <c r="E186" s="380"/>
      <c r="F186" s="380"/>
      <c r="G186" s="380"/>
      <c r="H186" s="381"/>
      <c r="I186" s="231">
        <f>'ПФХД 2019'!E164</f>
        <v>39000</v>
      </c>
    </row>
    <row r="187" spans="1:9" ht="12.75">
      <c r="A187" s="382" t="s">
        <v>219</v>
      </c>
      <c r="B187" s="383"/>
      <c r="C187" s="383"/>
      <c r="D187" s="383"/>
      <c r="E187" s="383"/>
      <c r="F187" s="383"/>
      <c r="G187" s="383"/>
      <c r="H187" s="384"/>
      <c r="I187" s="145">
        <f>SUM(I186:I186)</f>
        <v>39000</v>
      </c>
    </row>
    <row r="188" ht="7.5" customHeight="1"/>
    <row r="189" ht="16.5" customHeight="1">
      <c r="A189" s="119" t="s">
        <v>309</v>
      </c>
    </row>
    <row r="190" spans="1:7" ht="12" customHeight="1">
      <c r="A190" t="s">
        <v>202</v>
      </c>
      <c r="B190"/>
      <c r="C190"/>
      <c r="D190" s="191" t="s">
        <v>308</v>
      </c>
      <c r="E190"/>
      <c r="F190" s="193"/>
      <c r="G190"/>
    </row>
    <row r="191" spans="1:9" ht="38.25">
      <c r="A191" s="175" t="s">
        <v>205</v>
      </c>
      <c r="B191" s="407" t="s">
        <v>16</v>
      </c>
      <c r="C191" s="408"/>
      <c r="D191" s="408"/>
      <c r="E191" s="408"/>
      <c r="F191" s="408"/>
      <c r="G191" s="408"/>
      <c r="H191" s="409"/>
      <c r="I191" s="175" t="s">
        <v>259</v>
      </c>
    </row>
    <row r="192" spans="1:9" ht="11.25" customHeight="1">
      <c r="A192" s="128">
        <v>1</v>
      </c>
      <c r="B192" s="388">
        <v>2</v>
      </c>
      <c r="C192" s="400"/>
      <c r="D192" s="400"/>
      <c r="E192" s="400"/>
      <c r="F192" s="400"/>
      <c r="G192" s="400"/>
      <c r="H192" s="389"/>
      <c r="I192" s="128">
        <v>3</v>
      </c>
    </row>
    <row r="193" spans="1:9" ht="12.75" customHeight="1">
      <c r="A193" s="179">
        <v>1</v>
      </c>
      <c r="B193" s="379" t="s">
        <v>310</v>
      </c>
      <c r="C193" s="380"/>
      <c r="D193" s="380"/>
      <c r="E193" s="380"/>
      <c r="F193" s="380"/>
      <c r="G193" s="380"/>
      <c r="H193" s="381"/>
      <c r="I193" s="231">
        <f>'ПФХД 2019'!F164</f>
        <v>0</v>
      </c>
    </row>
    <row r="194" spans="1:15" s="117" customFormat="1" ht="12.75" customHeight="1">
      <c r="A194" s="382" t="s">
        <v>219</v>
      </c>
      <c r="B194" s="383"/>
      <c r="C194" s="383"/>
      <c r="D194" s="383"/>
      <c r="E194" s="383"/>
      <c r="F194" s="383"/>
      <c r="G194" s="383"/>
      <c r="H194" s="384"/>
      <c r="I194" s="145">
        <f>SUM(I193:I193)</f>
        <v>0</v>
      </c>
      <c r="K194" s="169"/>
      <c r="L194" s="169"/>
      <c r="M194" s="169"/>
      <c r="N194" s="169"/>
      <c r="O194" s="169"/>
    </row>
    <row r="195" spans="1:15" s="117" customFormat="1" ht="12.75" customHeight="1">
      <c r="A195" s="131"/>
      <c r="B195" s="131"/>
      <c r="C195" s="131"/>
      <c r="D195" s="131"/>
      <c r="E195" s="131"/>
      <c r="G195" s="131"/>
      <c r="H195" s="131"/>
      <c r="I195" s="131"/>
      <c r="K195" s="169"/>
      <c r="L195" s="169"/>
      <c r="M195" s="169"/>
      <c r="N195" s="169"/>
      <c r="O195" s="169"/>
    </row>
    <row r="196" spans="1:15" s="117" customFormat="1" ht="12.75" customHeight="1">
      <c r="A196" s="119" t="s">
        <v>312</v>
      </c>
      <c r="B196" s="131"/>
      <c r="C196" s="131"/>
      <c r="D196" s="131"/>
      <c r="E196" s="131"/>
      <c r="G196" s="131"/>
      <c r="H196" s="131"/>
      <c r="I196" s="131"/>
      <c r="K196" s="169"/>
      <c r="L196" s="169"/>
      <c r="M196" s="169"/>
      <c r="N196" s="169"/>
      <c r="O196" s="169"/>
    </row>
    <row r="197" spans="1:15" s="117" customFormat="1" ht="12.75" customHeight="1">
      <c r="A197" t="s">
        <v>202</v>
      </c>
      <c r="B197"/>
      <c r="C197"/>
      <c r="D197" s="191" t="s">
        <v>203</v>
      </c>
      <c r="E197"/>
      <c r="F197" s="193"/>
      <c r="G197"/>
      <c r="H197" s="131"/>
      <c r="I197" s="131"/>
      <c r="K197" s="169"/>
      <c r="L197" s="169"/>
      <c r="M197" s="169"/>
      <c r="N197" s="169"/>
      <c r="O197" s="169"/>
    </row>
    <row r="198" spans="1:15" s="117" customFormat="1" ht="12.75" customHeight="1">
      <c r="A198" s="175" t="s">
        <v>205</v>
      </c>
      <c r="B198" s="407" t="s">
        <v>16</v>
      </c>
      <c r="C198" s="408"/>
      <c r="D198" s="408"/>
      <c r="E198" s="408"/>
      <c r="F198" s="408"/>
      <c r="G198" s="408"/>
      <c r="H198" s="409"/>
      <c r="I198" s="175" t="s">
        <v>259</v>
      </c>
      <c r="K198" s="169"/>
      <c r="L198" s="169"/>
      <c r="M198" s="169"/>
      <c r="N198" s="169"/>
      <c r="O198" s="169"/>
    </row>
    <row r="199" spans="1:15" s="117" customFormat="1" ht="12.75" customHeight="1">
      <c r="A199" s="128">
        <v>1</v>
      </c>
      <c r="B199" s="388">
        <v>2</v>
      </c>
      <c r="C199" s="400"/>
      <c r="D199" s="400"/>
      <c r="E199" s="400"/>
      <c r="F199" s="400"/>
      <c r="G199" s="400"/>
      <c r="H199" s="389"/>
      <c r="I199" s="128">
        <v>3</v>
      </c>
      <c r="K199" s="169"/>
      <c r="L199" s="169"/>
      <c r="M199" s="169"/>
      <c r="N199" s="169"/>
      <c r="O199" s="169"/>
    </row>
    <row r="200" spans="1:15" s="117" customFormat="1" ht="78" customHeight="1">
      <c r="A200" s="179">
        <v>1</v>
      </c>
      <c r="B200" s="379" t="s">
        <v>351</v>
      </c>
      <c r="C200" s="380"/>
      <c r="D200" s="380"/>
      <c r="E200" s="380"/>
      <c r="F200" s="380"/>
      <c r="G200" s="380"/>
      <c r="H200" s="381"/>
      <c r="I200" s="231">
        <f>'ПФХД 2019'!E165</f>
        <v>168389.2</v>
      </c>
      <c r="K200" s="169"/>
      <c r="L200" s="169"/>
      <c r="M200" s="169"/>
      <c r="N200" s="169"/>
      <c r="O200" s="169"/>
    </row>
    <row r="201" spans="1:15" s="117" customFormat="1" ht="12.75" customHeight="1">
      <c r="A201" s="382" t="s">
        <v>219</v>
      </c>
      <c r="B201" s="383"/>
      <c r="C201" s="383"/>
      <c r="D201" s="383"/>
      <c r="E201" s="383"/>
      <c r="F201" s="383"/>
      <c r="G201" s="383"/>
      <c r="H201" s="384"/>
      <c r="I201" s="145">
        <f>SUM(I200:I200)</f>
        <v>168389.2</v>
      </c>
      <c r="K201" s="169"/>
      <c r="L201" s="169"/>
      <c r="M201" s="169"/>
      <c r="N201" s="169"/>
      <c r="O201" s="169"/>
    </row>
    <row r="202" spans="1:15" s="117" customFormat="1" ht="12.75" customHeight="1">
      <c r="A202" s="177"/>
      <c r="B202" s="177"/>
      <c r="C202" s="177"/>
      <c r="D202" s="177"/>
      <c r="E202" s="177"/>
      <c r="F202" s="177"/>
      <c r="G202" s="177"/>
      <c r="H202" s="177"/>
      <c r="I202" s="182"/>
      <c r="K202" s="169"/>
      <c r="L202" s="169"/>
      <c r="M202" s="169"/>
      <c r="N202" s="169"/>
      <c r="O202" s="169"/>
    </row>
    <row r="203" spans="1:15" s="117" customFormat="1" ht="12.75" customHeight="1">
      <c r="A203" s="125" t="s">
        <v>313</v>
      </c>
      <c r="B203" s="131"/>
      <c r="C203" s="131"/>
      <c r="D203" s="131"/>
      <c r="E203" s="131"/>
      <c r="F203" s="177"/>
      <c r="G203" s="177"/>
      <c r="H203" s="177"/>
      <c r="I203" s="182"/>
      <c r="K203" s="169"/>
      <c r="L203" s="169"/>
      <c r="M203" s="169"/>
      <c r="N203" s="169"/>
      <c r="O203" s="169"/>
    </row>
    <row r="204" spans="1:7" ht="15" customHeight="1">
      <c r="A204" t="s">
        <v>202</v>
      </c>
      <c r="B204"/>
      <c r="C204"/>
      <c r="D204" s="191" t="s">
        <v>308</v>
      </c>
      <c r="E204"/>
      <c r="F204" s="193"/>
      <c r="G204"/>
    </row>
    <row r="205" spans="1:9" ht="38.25">
      <c r="A205" s="175" t="s">
        <v>205</v>
      </c>
      <c r="B205" s="407" t="s">
        <v>16</v>
      </c>
      <c r="C205" s="408"/>
      <c r="D205" s="408"/>
      <c r="E205" s="408"/>
      <c r="F205" s="408"/>
      <c r="G205" s="408"/>
      <c r="H205" s="409"/>
      <c r="I205" s="175" t="s">
        <v>259</v>
      </c>
    </row>
    <row r="206" spans="1:9" ht="13.5" customHeight="1">
      <c r="A206" s="128">
        <v>1</v>
      </c>
      <c r="B206" s="388">
        <v>2</v>
      </c>
      <c r="C206" s="400"/>
      <c r="D206" s="400"/>
      <c r="E206" s="400"/>
      <c r="F206" s="400"/>
      <c r="G206" s="400"/>
      <c r="H206" s="389"/>
      <c r="I206" s="128">
        <v>3</v>
      </c>
    </row>
    <row r="207" spans="1:9" ht="39" customHeight="1">
      <c r="A207" s="179">
        <v>1</v>
      </c>
      <c r="B207" s="379" t="s">
        <v>311</v>
      </c>
      <c r="C207" s="380"/>
      <c r="D207" s="380"/>
      <c r="E207" s="380"/>
      <c r="F207" s="380"/>
      <c r="G207" s="380"/>
      <c r="H207" s="381"/>
      <c r="I207" s="231">
        <f>'ПФХД 2019'!F165</f>
        <v>405000</v>
      </c>
    </row>
    <row r="208" spans="1:9" ht="12.75">
      <c r="A208" s="382" t="s">
        <v>219</v>
      </c>
      <c r="B208" s="383"/>
      <c r="C208" s="383"/>
      <c r="D208" s="383"/>
      <c r="E208" s="383"/>
      <c r="F208" s="383"/>
      <c r="G208" s="383"/>
      <c r="H208" s="384"/>
      <c r="I208" s="145">
        <f>SUM(I207:I207)</f>
        <v>405000</v>
      </c>
    </row>
    <row r="211" spans="1:10" ht="12.75">
      <c r="A211" s="119" t="s">
        <v>200</v>
      </c>
      <c r="C211" s="124" t="s">
        <v>352</v>
      </c>
      <c r="J211" s="240"/>
    </row>
    <row r="212" spans="1:4" ht="12.75">
      <c r="A212" s="131" t="s">
        <v>202</v>
      </c>
      <c r="D212" s="119" t="s">
        <v>308</v>
      </c>
    </row>
    <row r="213" ht="12.75">
      <c r="A213" s="119" t="s">
        <v>290</v>
      </c>
    </row>
    <row r="214" spans="1:7" ht="25.5">
      <c r="A214" s="175" t="s">
        <v>205</v>
      </c>
      <c r="B214" s="407" t="s">
        <v>246</v>
      </c>
      <c r="C214" s="408"/>
      <c r="D214" s="408"/>
      <c r="E214" s="409"/>
      <c r="F214" s="175" t="s">
        <v>263</v>
      </c>
      <c r="G214" s="175" t="s">
        <v>282</v>
      </c>
    </row>
    <row r="215" spans="1:7" ht="12.75">
      <c r="A215" s="128">
        <v>1</v>
      </c>
      <c r="B215" s="388">
        <v>2</v>
      </c>
      <c r="C215" s="400"/>
      <c r="D215" s="400"/>
      <c r="E215" s="389"/>
      <c r="F215" s="128">
        <v>3</v>
      </c>
      <c r="G215" s="128">
        <v>4</v>
      </c>
    </row>
    <row r="216" spans="1:7" ht="12.75">
      <c r="A216" s="128">
        <v>1</v>
      </c>
      <c r="B216" s="411" t="s">
        <v>353</v>
      </c>
      <c r="C216" s="412"/>
      <c r="D216" s="412"/>
      <c r="E216" s="413"/>
      <c r="F216" s="128"/>
      <c r="G216" s="242">
        <f>'ПФХД 2019'!F166</f>
        <v>0</v>
      </c>
    </row>
    <row r="217" spans="1:7" ht="12.75">
      <c r="A217" s="382" t="s">
        <v>219</v>
      </c>
      <c r="B217" s="383"/>
      <c r="C217" s="383"/>
      <c r="D217" s="383"/>
      <c r="E217" s="384"/>
      <c r="F217" s="156" t="s">
        <v>6</v>
      </c>
      <c r="G217" s="145">
        <f>SUM(G216:G216)</f>
        <v>0</v>
      </c>
    </row>
    <row r="219" spans="1:9" ht="12.75">
      <c r="A219" s="240" t="s">
        <v>306</v>
      </c>
      <c r="B219" s="240"/>
      <c r="C219" s="240"/>
      <c r="D219" s="240"/>
      <c r="E219" s="240"/>
      <c r="F219" s="240"/>
      <c r="G219" s="240"/>
      <c r="H219" s="240"/>
      <c r="I219" s="240"/>
    </row>
    <row r="220" ht="14.25" customHeight="1">
      <c r="A220" s="119" t="s">
        <v>291</v>
      </c>
    </row>
    <row r="221" spans="1:8" ht="25.5">
      <c r="A221" s="178" t="s">
        <v>205</v>
      </c>
      <c r="B221" s="386" t="s">
        <v>246</v>
      </c>
      <c r="C221" s="399"/>
      <c r="D221" s="399"/>
      <c r="E221" s="399"/>
      <c r="F221" s="399"/>
      <c r="G221" s="387"/>
      <c r="H221" s="178" t="s">
        <v>314</v>
      </c>
    </row>
    <row r="222" spans="1:8" ht="12.75">
      <c r="A222" s="128">
        <v>1</v>
      </c>
      <c r="B222" s="388">
        <v>2</v>
      </c>
      <c r="C222" s="400"/>
      <c r="D222" s="400"/>
      <c r="E222" s="400"/>
      <c r="F222" s="400"/>
      <c r="G222" s="389"/>
      <c r="H222" s="128">
        <v>3</v>
      </c>
    </row>
    <row r="223" spans="1:8" ht="128.25" customHeight="1">
      <c r="A223" s="221">
        <v>1</v>
      </c>
      <c r="B223" s="416" t="s">
        <v>315</v>
      </c>
      <c r="C223" s="417"/>
      <c r="D223" s="417"/>
      <c r="E223" s="417"/>
      <c r="F223" s="417"/>
      <c r="G223" s="418"/>
      <c r="H223" s="231">
        <f>'ПФХД 2019'!F168</f>
        <v>372000</v>
      </c>
    </row>
    <row r="224" spans="1:15" s="117" customFormat="1" ht="12.75">
      <c r="A224" s="382" t="s">
        <v>219</v>
      </c>
      <c r="B224" s="383"/>
      <c r="C224" s="383"/>
      <c r="D224" s="383"/>
      <c r="E224" s="383"/>
      <c r="F224" s="383"/>
      <c r="G224" s="384"/>
      <c r="H224" s="145">
        <f>SUM(H223:H223)</f>
        <v>372000</v>
      </c>
      <c r="I224" s="131"/>
      <c r="K224" s="190"/>
      <c r="L224" s="190"/>
      <c r="M224" s="169"/>
      <c r="N224" s="169"/>
      <c r="O224" s="169"/>
    </row>
    <row r="225" spans="1:15" s="117" customFormat="1" ht="12.75">
      <c r="A225" s="131"/>
      <c r="B225" s="131"/>
      <c r="C225" s="131"/>
      <c r="D225" s="131"/>
      <c r="E225" s="131"/>
      <c r="G225" s="131"/>
      <c r="H225" s="131"/>
      <c r="I225" s="131"/>
      <c r="K225" s="169"/>
      <c r="L225" s="169"/>
      <c r="M225" s="169"/>
      <c r="N225" s="169"/>
      <c r="O225" s="169"/>
    </row>
    <row r="226" spans="1:15" s="117" customFormat="1" ht="12.75">
      <c r="A226" s="119" t="s">
        <v>357</v>
      </c>
      <c r="B226" s="131"/>
      <c r="C226" s="131"/>
      <c r="D226" s="131"/>
      <c r="E226" s="131"/>
      <c r="G226" s="131"/>
      <c r="H226" s="131"/>
      <c r="I226" s="131"/>
      <c r="K226" s="169"/>
      <c r="L226" s="169"/>
      <c r="M226" s="169"/>
      <c r="N226" s="169"/>
      <c r="O226" s="169"/>
    </row>
    <row r="227" spans="1:15" s="117" customFormat="1" ht="12.75">
      <c r="A227" t="s">
        <v>202</v>
      </c>
      <c r="B227"/>
      <c r="C227"/>
      <c r="D227" s="191" t="s">
        <v>203</v>
      </c>
      <c r="E227"/>
      <c r="F227" s="193"/>
      <c r="G227"/>
      <c r="H227" s="131"/>
      <c r="I227" s="131"/>
      <c r="K227" s="169"/>
      <c r="L227" s="169"/>
      <c r="M227" s="169"/>
      <c r="N227" s="169"/>
      <c r="O227" s="169"/>
    </row>
    <row r="228" spans="1:15" s="119" customFormat="1" ht="22.5" customHeight="1">
      <c r="A228" s="178" t="s">
        <v>205</v>
      </c>
      <c r="B228" s="386" t="s">
        <v>246</v>
      </c>
      <c r="C228" s="399"/>
      <c r="D228" s="399"/>
      <c r="E228" s="399"/>
      <c r="F228" s="399"/>
      <c r="G228" s="387"/>
      <c r="H228" s="178" t="s">
        <v>314</v>
      </c>
      <c r="I228" s="131"/>
      <c r="K228" s="224"/>
      <c r="L228" s="224"/>
      <c r="M228" s="224"/>
      <c r="N228" s="224"/>
      <c r="O228" s="224"/>
    </row>
    <row r="229" spans="1:15" s="119" customFormat="1" ht="13.5" customHeight="1">
      <c r="A229" s="128">
        <v>1</v>
      </c>
      <c r="B229" s="388">
        <v>2</v>
      </c>
      <c r="C229" s="400"/>
      <c r="D229" s="400"/>
      <c r="E229" s="400"/>
      <c r="F229" s="400"/>
      <c r="G229" s="389"/>
      <c r="H229" s="128">
        <v>3</v>
      </c>
      <c r="I229" s="117"/>
      <c r="K229" s="224"/>
      <c r="L229" s="224"/>
      <c r="M229" s="224"/>
      <c r="N229" s="224"/>
      <c r="O229" s="224"/>
    </row>
    <row r="230" spans="1:15" s="119" customFormat="1" ht="105" customHeight="1">
      <c r="A230" s="221">
        <v>1</v>
      </c>
      <c r="B230" s="416" t="s">
        <v>316</v>
      </c>
      <c r="C230" s="417"/>
      <c r="D230" s="417"/>
      <c r="E230" s="417"/>
      <c r="F230" s="417"/>
      <c r="G230" s="418"/>
      <c r="H230" s="231">
        <f>'ПФХД 2019'!E170</f>
        <v>81455.4</v>
      </c>
      <c r="I230" s="117"/>
      <c r="K230" s="224"/>
      <c r="L230" s="224"/>
      <c r="M230" s="224"/>
      <c r="N230" s="224"/>
      <c r="O230" s="224"/>
    </row>
    <row r="231" spans="1:12" ht="12.75">
      <c r="A231" s="382" t="s">
        <v>219</v>
      </c>
      <c r="B231" s="383"/>
      <c r="C231" s="383"/>
      <c r="D231" s="383"/>
      <c r="E231" s="383"/>
      <c r="F231" s="383"/>
      <c r="G231" s="384"/>
      <c r="H231" s="145">
        <f>SUM(H230:H230)</f>
        <v>81455.4</v>
      </c>
      <c r="I231" s="119"/>
      <c r="K231" s="224"/>
      <c r="L231" s="224"/>
    </row>
    <row r="232" spans="1:9" ht="12.75">
      <c r="A232" s="180"/>
      <c r="B232" s="180"/>
      <c r="C232" s="180"/>
      <c r="D232" s="180"/>
      <c r="E232" s="180"/>
      <c r="F232" s="181"/>
      <c r="G232" s="181"/>
      <c r="H232" s="182"/>
      <c r="I232" s="183"/>
    </row>
    <row r="233" spans="1:9" ht="12.75">
      <c r="A233" s="119" t="s">
        <v>358</v>
      </c>
      <c r="I233" s="183"/>
    </row>
    <row r="234" spans="1:9" ht="12.75">
      <c r="A234" t="s">
        <v>202</v>
      </c>
      <c r="B234"/>
      <c r="C234"/>
      <c r="D234" s="191" t="s">
        <v>308</v>
      </c>
      <c r="E234"/>
      <c r="F234" s="193"/>
      <c r="G234"/>
      <c r="I234" s="183"/>
    </row>
    <row r="235" spans="1:9" ht="25.5">
      <c r="A235" s="178" t="s">
        <v>205</v>
      </c>
      <c r="B235" s="386" t="s">
        <v>246</v>
      </c>
      <c r="C235" s="399"/>
      <c r="D235" s="399"/>
      <c r="E235" s="399"/>
      <c r="F235" s="399"/>
      <c r="G235" s="387"/>
      <c r="H235" s="178" t="s">
        <v>314</v>
      </c>
      <c r="I235" s="183"/>
    </row>
    <row r="236" spans="1:9" ht="12.75">
      <c r="A236" s="128">
        <v>1</v>
      </c>
      <c r="B236" s="388">
        <v>2</v>
      </c>
      <c r="C236" s="400"/>
      <c r="D236" s="400"/>
      <c r="E236" s="400"/>
      <c r="F236" s="400"/>
      <c r="G236" s="389"/>
      <c r="H236" s="128">
        <v>3</v>
      </c>
      <c r="I236" s="241"/>
    </row>
    <row r="237" spans="1:9" ht="27" customHeight="1">
      <c r="A237" s="221">
        <v>1</v>
      </c>
      <c r="B237" s="416" t="s">
        <v>317</v>
      </c>
      <c r="C237" s="417"/>
      <c r="D237" s="417"/>
      <c r="E237" s="417"/>
      <c r="F237" s="417"/>
      <c r="G237" s="418"/>
      <c r="H237" s="242">
        <f>'ПФХД 2019'!F170</f>
        <v>0</v>
      </c>
      <c r="I237" s="241"/>
    </row>
    <row r="238" spans="1:8" ht="12.75">
      <c r="A238" s="382" t="s">
        <v>219</v>
      </c>
      <c r="B238" s="383"/>
      <c r="C238" s="383"/>
      <c r="D238" s="383"/>
      <c r="E238" s="383"/>
      <c r="F238" s="383"/>
      <c r="G238" s="384"/>
      <c r="H238" s="145">
        <f>SUM(H237:H237)</f>
        <v>0</v>
      </c>
    </row>
    <row r="239" spans="1:8" ht="12.75">
      <c r="A239" s="180"/>
      <c r="B239" s="180"/>
      <c r="C239" s="180"/>
      <c r="D239" s="180"/>
      <c r="E239" s="180"/>
      <c r="F239" s="181"/>
      <c r="G239" s="181"/>
      <c r="H239" s="182"/>
    </row>
    <row r="240" spans="1:10" ht="12.75">
      <c r="A240" s="119" t="s">
        <v>200</v>
      </c>
      <c r="C240" s="124" t="s">
        <v>355</v>
      </c>
      <c r="J240" s="240"/>
    </row>
    <row r="241" spans="1:4" ht="12.75">
      <c r="A241" s="131" t="s">
        <v>202</v>
      </c>
      <c r="D241" s="119" t="s">
        <v>304</v>
      </c>
    </row>
    <row r="242" ht="12.75">
      <c r="A242" s="119" t="s">
        <v>290</v>
      </c>
    </row>
    <row r="243" spans="1:7" ht="25.5">
      <c r="A243" s="175" t="s">
        <v>205</v>
      </c>
      <c r="B243" s="407" t="s">
        <v>246</v>
      </c>
      <c r="C243" s="408"/>
      <c r="D243" s="408"/>
      <c r="E243" s="409"/>
      <c r="F243" s="175" t="s">
        <v>263</v>
      </c>
      <c r="G243" s="175" t="s">
        <v>282</v>
      </c>
    </row>
    <row r="244" spans="1:7" ht="12.75">
      <c r="A244" s="128">
        <v>1</v>
      </c>
      <c r="B244" s="388">
        <v>2</v>
      </c>
      <c r="C244" s="400"/>
      <c r="D244" s="400"/>
      <c r="E244" s="389"/>
      <c r="F244" s="128">
        <v>3</v>
      </c>
      <c r="G244" s="128">
        <v>4</v>
      </c>
    </row>
    <row r="245" spans="1:7" ht="12.75">
      <c r="A245" s="128">
        <v>1</v>
      </c>
      <c r="B245" s="411" t="s">
        <v>356</v>
      </c>
      <c r="C245" s="412"/>
      <c r="D245" s="412"/>
      <c r="E245" s="413"/>
      <c r="F245" s="128"/>
      <c r="G245" s="242">
        <f>'ПФХД 2019'!E171</f>
        <v>19955.4</v>
      </c>
    </row>
    <row r="246" spans="1:7" ht="12.75">
      <c r="A246" s="382" t="s">
        <v>219</v>
      </c>
      <c r="B246" s="383"/>
      <c r="C246" s="383"/>
      <c r="D246" s="383"/>
      <c r="E246" s="384"/>
      <c r="F246" s="156" t="s">
        <v>6</v>
      </c>
      <c r="G246" s="145">
        <f>SUM(G245:G245)</f>
        <v>19955.4</v>
      </c>
    </row>
    <row r="247" spans="1:8" ht="12.75">
      <c r="A247" s="180"/>
      <c r="B247" s="180"/>
      <c r="C247" s="180"/>
      <c r="D247" s="180"/>
      <c r="E247" s="180"/>
      <c r="F247" s="181"/>
      <c r="G247" s="181"/>
      <c r="H247" s="182"/>
    </row>
    <row r="248" spans="1:8" ht="12.75">
      <c r="A248" s="180"/>
      <c r="B248" s="180"/>
      <c r="C248" s="425" t="s">
        <v>269</v>
      </c>
      <c r="D248" s="425"/>
      <c r="E248" s="425"/>
      <c r="F248" s="426"/>
      <c r="G248" s="426"/>
      <c r="H248" s="187" t="s">
        <v>270</v>
      </c>
    </row>
    <row r="249" spans="1:8" ht="12.75">
      <c r="A249" s="180"/>
      <c r="B249" s="180"/>
      <c r="C249" s="180"/>
      <c r="D249" s="180"/>
      <c r="E249" s="180"/>
      <c r="F249" s="422" t="s">
        <v>271</v>
      </c>
      <c r="G249" s="422"/>
      <c r="H249" s="189" t="s">
        <v>272</v>
      </c>
    </row>
    <row r="250" spans="1:8" ht="12.75">
      <c r="A250" s="180"/>
      <c r="B250" s="180"/>
      <c r="C250" s="180"/>
      <c r="D250" s="180"/>
      <c r="E250" s="180"/>
      <c r="F250" s="188"/>
      <c r="G250" s="188"/>
      <c r="H250" s="189"/>
    </row>
    <row r="251" spans="1:11" ht="12.75">
      <c r="A251" s="149"/>
      <c r="B251" s="149"/>
      <c r="C251" s="149"/>
      <c r="D251" s="149"/>
      <c r="E251" s="149"/>
      <c r="J251" s="190">
        <f>J21+G38+G60+G77+G88+G96+G106+G114+G122+G139+G148+H158+G164+H174+G180+I187+I201+I208+G217+H224+H231+I194+H238+G29+G246+G130+I53+G46</f>
        <v>34299850</v>
      </c>
      <c r="K251" s="190">
        <f>'ПФХД 2019'!E123+'ПФХД 2019'!F123</f>
        <v>34299850</v>
      </c>
    </row>
    <row r="252" ht="12.75">
      <c r="K252" s="190">
        <f>K251-J251</f>
        <v>0</v>
      </c>
    </row>
  </sheetData>
  <sheetProtection/>
  <mergeCells count="155">
    <mergeCell ref="B245:E245"/>
    <mergeCell ref="A246:E246"/>
    <mergeCell ref="C248:E248"/>
    <mergeCell ref="F248:G248"/>
    <mergeCell ref="F249:G249"/>
    <mergeCell ref="B235:G235"/>
    <mergeCell ref="B236:G236"/>
    <mergeCell ref="B237:G237"/>
    <mergeCell ref="A238:G238"/>
    <mergeCell ref="B243:E243"/>
    <mergeCell ref="B244:E244"/>
    <mergeCell ref="B223:G223"/>
    <mergeCell ref="A224:G224"/>
    <mergeCell ref="B228:G228"/>
    <mergeCell ref="B229:G229"/>
    <mergeCell ref="B230:G230"/>
    <mergeCell ref="A231:G231"/>
    <mergeCell ref="B214:E214"/>
    <mergeCell ref="B215:E215"/>
    <mergeCell ref="B216:E216"/>
    <mergeCell ref="A217:E217"/>
    <mergeCell ref="B221:G221"/>
    <mergeCell ref="B222:G222"/>
    <mergeCell ref="B200:H200"/>
    <mergeCell ref="A201:H201"/>
    <mergeCell ref="B205:H205"/>
    <mergeCell ref="B206:H206"/>
    <mergeCell ref="B207:H207"/>
    <mergeCell ref="A208:H208"/>
    <mergeCell ref="B191:H191"/>
    <mergeCell ref="B192:H192"/>
    <mergeCell ref="B193:H193"/>
    <mergeCell ref="A194:H194"/>
    <mergeCell ref="B198:H198"/>
    <mergeCell ref="B199:H199"/>
    <mergeCell ref="B179:D179"/>
    <mergeCell ref="A180:D180"/>
    <mergeCell ref="B184:H184"/>
    <mergeCell ref="B185:H185"/>
    <mergeCell ref="B186:H186"/>
    <mergeCell ref="A187:H187"/>
    <mergeCell ref="B171:D171"/>
    <mergeCell ref="B172:D172"/>
    <mergeCell ref="B173:D173"/>
    <mergeCell ref="A174:D174"/>
    <mergeCell ref="B177:D177"/>
    <mergeCell ref="B178:D178"/>
    <mergeCell ref="B163:D163"/>
    <mergeCell ref="A164:D164"/>
    <mergeCell ref="B167:D167"/>
    <mergeCell ref="B168:D168"/>
    <mergeCell ref="B169:D169"/>
    <mergeCell ref="B170:D170"/>
    <mergeCell ref="B155:D155"/>
    <mergeCell ref="B156:D156"/>
    <mergeCell ref="B157:D157"/>
    <mergeCell ref="A158:D158"/>
    <mergeCell ref="B161:D161"/>
    <mergeCell ref="B162:D162"/>
    <mergeCell ref="A141:J141"/>
    <mergeCell ref="B145:D145"/>
    <mergeCell ref="B146:D146"/>
    <mergeCell ref="B147:D147"/>
    <mergeCell ref="A148:D148"/>
    <mergeCell ref="A150:J150"/>
    <mergeCell ref="A130:D130"/>
    <mergeCell ref="A132:J132"/>
    <mergeCell ref="B136:D136"/>
    <mergeCell ref="B137:D137"/>
    <mergeCell ref="B138:D138"/>
    <mergeCell ref="A139:D139"/>
    <mergeCell ref="B120:E120"/>
    <mergeCell ref="B121:E121"/>
    <mergeCell ref="A122:E122"/>
    <mergeCell ref="B127:D127"/>
    <mergeCell ref="B128:D128"/>
    <mergeCell ref="B129:D129"/>
    <mergeCell ref="A106:D106"/>
    <mergeCell ref="B111:E111"/>
    <mergeCell ref="B112:E112"/>
    <mergeCell ref="B113:E113"/>
    <mergeCell ref="A114:E114"/>
    <mergeCell ref="B119:E119"/>
    <mergeCell ref="A96:D96"/>
    <mergeCell ref="A97:J97"/>
    <mergeCell ref="A99:J99"/>
    <mergeCell ref="B103:D103"/>
    <mergeCell ref="B104:D104"/>
    <mergeCell ref="B105:D105"/>
    <mergeCell ref="B86:D86"/>
    <mergeCell ref="B87:D87"/>
    <mergeCell ref="A88:D88"/>
    <mergeCell ref="B93:D93"/>
    <mergeCell ref="B94:D94"/>
    <mergeCell ref="B95:D95"/>
    <mergeCell ref="B74:E74"/>
    <mergeCell ref="B75:E75"/>
    <mergeCell ref="B76:E76"/>
    <mergeCell ref="B77:E77"/>
    <mergeCell ref="A80:J80"/>
    <mergeCell ref="B85:D85"/>
    <mergeCell ref="B68:E68"/>
    <mergeCell ref="B69:E69"/>
    <mergeCell ref="B70:E70"/>
    <mergeCell ref="B71:E71"/>
    <mergeCell ref="B72:E72"/>
    <mergeCell ref="B73:E73"/>
    <mergeCell ref="B60:C60"/>
    <mergeCell ref="C61:G61"/>
    <mergeCell ref="A63:C63"/>
    <mergeCell ref="A64:G64"/>
    <mergeCell ref="B66:E66"/>
    <mergeCell ref="B67:E67"/>
    <mergeCell ref="B52:H52"/>
    <mergeCell ref="A53:H53"/>
    <mergeCell ref="C54:F54"/>
    <mergeCell ref="B57:C57"/>
    <mergeCell ref="B58:C58"/>
    <mergeCell ref="B59:C59"/>
    <mergeCell ref="B44:D44"/>
    <mergeCell ref="B45:D45"/>
    <mergeCell ref="A46:D46"/>
    <mergeCell ref="C48:F48"/>
    <mergeCell ref="B50:H50"/>
    <mergeCell ref="B51:H51"/>
    <mergeCell ref="B35:C35"/>
    <mergeCell ref="B36:C36"/>
    <mergeCell ref="B37:C37"/>
    <mergeCell ref="B38:C38"/>
    <mergeCell ref="C41:F41"/>
    <mergeCell ref="B43:D43"/>
    <mergeCell ref="B27:C27"/>
    <mergeCell ref="B28:C28"/>
    <mergeCell ref="B29:C29"/>
    <mergeCell ref="A30:J30"/>
    <mergeCell ref="C32:F32"/>
    <mergeCell ref="A33:H33"/>
    <mergeCell ref="I13:I15"/>
    <mergeCell ref="J13:J15"/>
    <mergeCell ref="D14:D15"/>
    <mergeCell ref="E14:G14"/>
    <mergeCell ref="C23:F23"/>
    <mergeCell ref="B26:C26"/>
    <mergeCell ref="A9:C9"/>
    <mergeCell ref="A13:A15"/>
    <mergeCell ref="B13:B15"/>
    <mergeCell ref="C13:C15"/>
    <mergeCell ref="D13:G13"/>
    <mergeCell ref="H13:H15"/>
    <mergeCell ref="A1:J1"/>
    <mergeCell ref="A3:J3"/>
    <mergeCell ref="A4:J4"/>
    <mergeCell ref="A6:J6"/>
    <mergeCell ref="A8:B8"/>
    <mergeCell ref="C8:H8"/>
  </mergeCells>
  <printOptions/>
  <pageMargins left="0.7874015748031497" right="0.11811023622047245" top="0" bottom="0" header="0" footer="0"/>
  <pageSetup fitToHeight="3" horizontalDpi="600" verticalDpi="600" orientation="portrait" paperSize="9" scale="60" r:id="rId1"/>
  <rowBreaks count="3" manualBreakCount="3">
    <brk id="78" max="9" man="1"/>
    <brk id="148" max="9" man="1"/>
    <brk id="210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O234"/>
  <sheetViews>
    <sheetView view="pageBreakPreview" zoomScale="85" zoomScaleSheetLayoutView="85" zoomScalePageLayoutView="0" workbookViewId="0" topLeftCell="A1">
      <selection activeCell="E19" sqref="E19"/>
    </sheetView>
  </sheetViews>
  <sheetFormatPr defaultColWidth="9.140625" defaultRowHeight="12.75"/>
  <cols>
    <col min="1" max="1" width="6.57421875" style="131" customWidth="1"/>
    <col min="2" max="2" width="20.28125" style="131" customWidth="1"/>
    <col min="3" max="3" width="16.28125" style="131" customWidth="1"/>
    <col min="4" max="4" width="17.140625" style="131" customWidth="1"/>
    <col min="5" max="5" width="14.8515625" style="131" customWidth="1"/>
    <col min="6" max="6" width="17.00390625" style="117" customWidth="1"/>
    <col min="7" max="7" width="15.00390625" style="131" customWidth="1"/>
    <col min="8" max="8" width="14.57421875" style="131" customWidth="1"/>
    <col min="9" max="9" width="14.8515625" style="131" customWidth="1"/>
    <col min="10" max="10" width="15.28125" style="131" customWidth="1"/>
    <col min="11" max="11" width="14.140625" style="190" customWidth="1"/>
    <col min="12" max="12" width="15.28125" style="190" customWidth="1"/>
    <col min="13" max="13" width="11.7109375" style="190" bestFit="1" customWidth="1"/>
    <col min="14" max="15" width="9.140625" style="190" customWidth="1"/>
    <col min="16" max="16384" width="9.140625" style="131" customWidth="1"/>
  </cols>
  <sheetData>
    <row r="1" spans="1:10" ht="15">
      <c r="A1" s="391" t="s">
        <v>198</v>
      </c>
      <c r="B1" s="391"/>
      <c r="C1" s="391"/>
      <c r="D1" s="391"/>
      <c r="E1" s="391"/>
      <c r="F1" s="391"/>
      <c r="G1" s="391"/>
      <c r="H1" s="391"/>
      <c r="I1" s="391"/>
      <c r="J1" s="391"/>
    </row>
    <row r="2" spans="1:10" ht="15">
      <c r="A2" s="118"/>
      <c r="B2" s="118"/>
      <c r="C2" s="118"/>
      <c r="D2" s="118"/>
      <c r="E2" s="118"/>
      <c r="F2" s="116"/>
      <c r="G2" s="118"/>
      <c r="H2" s="118"/>
      <c r="I2" s="118"/>
      <c r="J2" s="118"/>
    </row>
    <row r="3" spans="1:10" ht="17.25" customHeight="1">
      <c r="A3" s="392" t="s">
        <v>367</v>
      </c>
      <c r="B3" s="392"/>
      <c r="C3" s="392"/>
      <c r="D3" s="392"/>
      <c r="E3" s="392"/>
      <c r="F3" s="392"/>
      <c r="G3" s="392"/>
      <c r="H3" s="392"/>
      <c r="I3" s="392"/>
      <c r="J3" s="392"/>
    </row>
    <row r="4" spans="1:10" ht="15">
      <c r="A4" s="391" t="s">
        <v>361</v>
      </c>
      <c r="B4" s="391"/>
      <c r="C4" s="391"/>
      <c r="D4" s="391"/>
      <c r="E4" s="391"/>
      <c r="F4" s="391"/>
      <c r="G4" s="391"/>
      <c r="H4" s="391"/>
      <c r="I4" s="391"/>
      <c r="J4" s="391"/>
    </row>
    <row r="5" spans="1:10" ht="9.75" customHeight="1">
      <c r="A5" s="119"/>
      <c r="B5" s="119"/>
      <c r="C5" s="119"/>
      <c r="D5" s="119"/>
      <c r="E5" s="119"/>
      <c r="F5" s="120"/>
      <c r="G5" s="119"/>
      <c r="H5" s="119"/>
      <c r="I5" s="119"/>
      <c r="J5" s="119"/>
    </row>
    <row r="6" spans="1:10" ht="12.75">
      <c r="A6" s="393" t="s">
        <v>199</v>
      </c>
      <c r="B6" s="393"/>
      <c r="C6" s="393"/>
      <c r="D6" s="393"/>
      <c r="E6" s="393"/>
      <c r="F6" s="393"/>
      <c r="G6" s="393"/>
      <c r="H6" s="393"/>
      <c r="I6" s="393"/>
      <c r="J6" s="393"/>
    </row>
    <row r="7" spans="1:10" ht="12.75">
      <c r="A7" s="119"/>
      <c r="B7" s="119"/>
      <c r="C7" s="119"/>
      <c r="D7" s="119"/>
      <c r="E7" s="119"/>
      <c r="F7" s="120"/>
      <c r="G7" s="119"/>
      <c r="H7" s="119"/>
      <c r="I7" s="119"/>
      <c r="J7" s="119"/>
    </row>
    <row r="8" spans="1:10" ht="12.75">
      <c r="A8" s="385" t="s">
        <v>200</v>
      </c>
      <c r="B8" s="385"/>
      <c r="C8" s="394" t="s">
        <v>201</v>
      </c>
      <c r="D8" s="394"/>
      <c r="E8" s="394"/>
      <c r="F8" s="394"/>
      <c r="G8" s="394"/>
      <c r="H8" s="394"/>
      <c r="I8" s="119"/>
      <c r="J8" s="119"/>
    </row>
    <row r="9" spans="1:10" ht="12.75">
      <c r="A9" s="369" t="s">
        <v>202</v>
      </c>
      <c r="B9" s="369"/>
      <c r="C9" s="369"/>
      <c r="D9" s="238" t="s">
        <v>304</v>
      </c>
      <c r="E9" s="123"/>
      <c r="F9" s="209"/>
      <c r="G9" s="123"/>
      <c r="H9" s="123"/>
      <c r="I9" s="124"/>
      <c r="J9" s="119"/>
    </row>
    <row r="10" spans="1:10" ht="4.5" customHeight="1">
      <c r="A10" s="125"/>
      <c r="B10" s="125"/>
      <c r="C10" s="125"/>
      <c r="D10" s="125"/>
      <c r="E10" s="125"/>
      <c r="F10" s="210"/>
      <c r="G10" s="125"/>
      <c r="H10" s="125"/>
      <c r="I10" s="119"/>
      <c r="J10" s="119"/>
    </row>
    <row r="11" spans="1:10" ht="12.75">
      <c r="A11" s="119" t="s">
        <v>204</v>
      </c>
      <c r="B11" s="125"/>
      <c r="C11" s="125"/>
      <c r="D11" s="125"/>
      <c r="E11" s="125"/>
      <c r="F11" s="210"/>
      <c r="G11" s="125"/>
      <c r="H11" s="125"/>
      <c r="I11" s="119"/>
      <c r="J11" s="119"/>
    </row>
    <row r="12" spans="1:10" ht="5.25" customHeight="1">
      <c r="A12" s="119"/>
      <c r="B12" s="119"/>
      <c r="C12" s="119"/>
      <c r="D12" s="119"/>
      <c r="E12" s="119"/>
      <c r="F12" s="120"/>
      <c r="G12" s="119"/>
      <c r="H12" s="119"/>
      <c r="I12" s="119"/>
      <c r="J12" s="119"/>
    </row>
    <row r="13" spans="1:10" ht="18.75" customHeight="1">
      <c r="A13" s="370" t="s">
        <v>205</v>
      </c>
      <c r="B13" s="370" t="s">
        <v>206</v>
      </c>
      <c r="C13" s="370" t="s">
        <v>207</v>
      </c>
      <c r="D13" s="395" t="s">
        <v>208</v>
      </c>
      <c r="E13" s="395"/>
      <c r="F13" s="395"/>
      <c r="G13" s="395"/>
      <c r="H13" s="395" t="s">
        <v>209</v>
      </c>
      <c r="I13" s="395" t="s">
        <v>210</v>
      </c>
      <c r="J13" s="395" t="s">
        <v>211</v>
      </c>
    </row>
    <row r="14" spans="1:10" ht="15" customHeight="1">
      <c r="A14" s="371"/>
      <c r="B14" s="371"/>
      <c r="C14" s="371"/>
      <c r="D14" s="395" t="s">
        <v>90</v>
      </c>
      <c r="E14" s="395" t="s">
        <v>19</v>
      </c>
      <c r="F14" s="395"/>
      <c r="G14" s="395"/>
      <c r="H14" s="395"/>
      <c r="I14" s="395"/>
      <c r="J14" s="395"/>
    </row>
    <row r="15" spans="1:10" ht="38.25" customHeight="1">
      <c r="A15" s="372"/>
      <c r="B15" s="372"/>
      <c r="C15" s="372"/>
      <c r="D15" s="395"/>
      <c r="E15" s="126" t="s">
        <v>212</v>
      </c>
      <c r="F15" s="126" t="s">
        <v>213</v>
      </c>
      <c r="G15" s="126" t="s">
        <v>214</v>
      </c>
      <c r="H15" s="395"/>
      <c r="I15" s="395"/>
      <c r="J15" s="395"/>
    </row>
    <row r="16" spans="1:10" ht="11.25" customHeight="1">
      <c r="A16" s="127">
        <v>1</v>
      </c>
      <c r="B16" s="127">
        <v>2</v>
      </c>
      <c r="C16" s="127">
        <v>3</v>
      </c>
      <c r="D16" s="128">
        <v>4</v>
      </c>
      <c r="E16" s="128">
        <v>5</v>
      </c>
      <c r="F16" s="128">
        <v>6</v>
      </c>
      <c r="G16" s="128">
        <v>7</v>
      </c>
      <c r="H16" s="128">
        <v>8</v>
      </c>
      <c r="I16" s="128">
        <v>9</v>
      </c>
      <c r="J16" s="128">
        <v>10</v>
      </c>
    </row>
    <row r="17" spans="1:12" ht="38.25" customHeight="1">
      <c r="A17" s="129" t="s">
        <v>133</v>
      </c>
      <c r="B17" s="130" t="s">
        <v>215</v>
      </c>
      <c r="C17" s="243">
        <v>4.8</v>
      </c>
      <c r="D17" s="244">
        <f>E17+F17+G17</f>
        <v>3805.555555555556</v>
      </c>
      <c r="E17" s="244">
        <f>L17/C17/12</f>
        <v>3805.555555555556</v>
      </c>
      <c r="F17" s="245"/>
      <c r="G17" s="244">
        <v>0</v>
      </c>
      <c r="H17" s="244"/>
      <c r="I17" s="244"/>
      <c r="J17" s="244">
        <f>D17*12*C17</f>
        <v>219200.00000000003</v>
      </c>
      <c r="K17" s="228">
        <v>325000</v>
      </c>
      <c r="L17" s="190">
        <f>K21*0.137</f>
        <v>219200.00000000003</v>
      </c>
    </row>
    <row r="18" spans="1:12" ht="29.25" customHeight="1">
      <c r="A18" s="129" t="s">
        <v>134</v>
      </c>
      <c r="B18" s="130" t="s">
        <v>216</v>
      </c>
      <c r="C18" s="243">
        <v>50.1</v>
      </c>
      <c r="D18" s="244">
        <f>E18+F18+G18</f>
        <v>1908.1836327345309</v>
      </c>
      <c r="E18" s="244">
        <f>(L18/C18/12)-G18</f>
        <v>-3281.4371257485027</v>
      </c>
      <c r="F18" s="245"/>
      <c r="G18" s="244">
        <f>K18/C18</f>
        <v>5189.620758483034</v>
      </c>
      <c r="H18" s="244"/>
      <c r="I18" s="244"/>
      <c r="J18" s="244">
        <f>D18*12*C18</f>
        <v>1147200</v>
      </c>
      <c r="K18" s="190">
        <f>K17*0.8</f>
        <v>260000</v>
      </c>
      <c r="L18" s="190">
        <f>K21*0.717</f>
        <v>1147200</v>
      </c>
    </row>
    <row r="19" spans="1:10" ht="36" customHeight="1">
      <c r="A19" s="129" t="s">
        <v>135</v>
      </c>
      <c r="B19" s="130" t="s">
        <v>217</v>
      </c>
      <c r="C19" s="243"/>
      <c r="D19" s="244">
        <f>E19+F19+G19</f>
        <v>0</v>
      </c>
      <c r="E19" s="244"/>
      <c r="F19" s="245"/>
      <c r="G19" s="244">
        <v>0</v>
      </c>
      <c r="H19" s="244"/>
      <c r="I19" s="244"/>
      <c r="J19" s="244">
        <f>D19*12*C19</f>
        <v>0</v>
      </c>
    </row>
    <row r="20" spans="1:12" ht="17.25" customHeight="1">
      <c r="A20" s="129" t="s">
        <v>135</v>
      </c>
      <c r="B20" s="130" t="s">
        <v>218</v>
      </c>
      <c r="C20" s="243">
        <v>19.1</v>
      </c>
      <c r="D20" s="244">
        <f>E20+F20+G20</f>
        <v>1019.1972076788829</v>
      </c>
      <c r="E20" s="244">
        <f>(L20/C20/12)-G20</f>
        <v>-2383.9441535776614</v>
      </c>
      <c r="F20" s="245"/>
      <c r="G20" s="244">
        <f>K20/C20</f>
        <v>3403.1413612565443</v>
      </c>
      <c r="H20" s="244"/>
      <c r="I20" s="244"/>
      <c r="J20" s="244">
        <f>D20*12*C20</f>
        <v>233600</v>
      </c>
      <c r="K20" s="190">
        <f>K17*0.2</f>
        <v>65000</v>
      </c>
      <c r="L20" s="190">
        <f>K21*0.146</f>
        <v>233599.99999999997</v>
      </c>
    </row>
    <row r="21" spans="1:15" s="119" customFormat="1" ht="12.75">
      <c r="A21" s="132" t="s">
        <v>219</v>
      </c>
      <c r="B21" s="132"/>
      <c r="C21" s="133" t="s">
        <v>6</v>
      </c>
      <c r="D21" s="134">
        <f>SUM(D17:D20)</f>
        <v>6732.936395968969</v>
      </c>
      <c r="E21" s="135" t="s">
        <v>6</v>
      </c>
      <c r="F21" s="135" t="s">
        <v>6</v>
      </c>
      <c r="G21" s="135" t="s">
        <v>6</v>
      </c>
      <c r="H21" s="135" t="s">
        <v>6</v>
      </c>
      <c r="I21" s="135" t="s">
        <v>6</v>
      </c>
      <c r="J21" s="136">
        <f>SUM(J17:J20)</f>
        <v>1600000</v>
      </c>
      <c r="K21" s="224">
        <f>'ПФХД 2019'!I136</f>
        <v>1600000</v>
      </c>
      <c r="L21" s="224">
        <f>J21-K21</f>
        <v>0</v>
      </c>
      <c r="M21" s="224"/>
      <c r="N21" s="224"/>
      <c r="O21" s="224"/>
    </row>
    <row r="22" ht="4.5" customHeight="1"/>
    <row r="23" spans="1:6" ht="15" customHeight="1">
      <c r="A23" s="121" t="s">
        <v>200</v>
      </c>
      <c r="B23" s="122"/>
      <c r="C23" s="394" t="s">
        <v>359</v>
      </c>
      <c r="D23" s="394"/>
      <c r="E23" s="394"/>
      <c r="F23" s="394"/>
    </row>
    <row r="24" ht="12.75">
      <c r="A24" s="119" t="s">
        <v>226</v>
      </c>
    </row>
    <row r="25" ht="3" customHeight="1"/>
    <row r="26" spans="1:7" ht="51">
      <c r="A26" s="137" t="s">
        <v>205</v>
      </c>
      <c r="B26" s="386" t="s">
        <v>221</v>
      </c>
      <c r="C26" s="387"/>
      <c r="D26" s="137" t="s">
        <v>227</v>
      </c>
      <c r="E26" s="137" t="s">
        <v>228</v>
      </c>
      <c r="F26" s="137" t="s">
        <v>229</v>
      </c>
      <c r="G26" s="126" t="s">
        <v>225</v>
      </c>
    </row>
    <row r="27" spans="1:7" ht="12.75">
      <c r="A27" s="127">
        <v>1</v>
      </c>
      <c r="B27" s="388">
        <v>2</v>
      </c>
      <c r="C27" s="389"/>
      <c r="D27" s="127">
        <v>3</v>
      </c>
      <c r="E27" s="127">
        <v>4</v>
      </c>
      <c r="F27" s="127">
        <v>5</v>
      </c>
      <c r="G27" s="128">
        <v>6</v>
      </c>
    </row>
    <row r="28" spans="1:7" ht="25.5" customHeight="1">
      <c r="A28" s="139" t="s">
        <v>133</v>
      </c>
      <c r="B28" s="390" t="s">
        <v>360</v>
      </c>
      <c r="C28" s="390"/>
      <c r="D28" s="141"/>
      <c r="E28" s="211"/>
      <c r="F28" s="229"/>
      <c r="G28" s="142">
        <f>'ПФХД 2019'!I137</f>
        <v>150000</v>
      </c>
    </row>
    <row r="29" spans="1:15" s="119" customFormat="1" ht="12.75">
      <c r="A29" s="146"/>
      <c r="B29" s="377" t="s">
        <v>219</v>
      </c>
      <c r="C29" s="378"/>
      <c r="D29" s="144" t="s">
        <v>6</v>
      </c>
      <c r="E29" s="144" t="s">
        <v>6</v>
      </c>
      <c r="F29" s="144" t="s">
        <v>6</v>
      </c>
      <c r="G29" s="145">
        <f>G28</f>
        <v>150000</v>
      </c>
      <c r="K29" s="224"/>
      <c r="L29" s="224"/>
      <c r="M29" s="224"/>
      <c r="N29" s="224"/>
      <c r="O29" s="224"/>
    </row>
    <row r="30" spans="1:10" ht="21.75" customHeight="1">
      <c r="A30" s="396"/>
      <c r="B30" s="396"/>
      <c r="C30" s="396"/>
      <c r="D30" s="396"/>
      <c r="E30" s="396"/>
      <c r="F30" s="396"/>
      <c r="G30" s="396"/>
      <c r="H30" s="396"/>
      <c r="I30" s="396"/>
      <c r="J30" s="396"/>
    </row>
    <row r="31" ht="6" customHeight="1"/>
    <row r="32" spans="1:8" ht="12.75">
      <c r="A32" s="121" t="s">
        <v>200</v>
      </c>
      <c r="B32" s="122"/>
      <c r="C32" s="394" t="s">
        <v>220</v>
      </c>
      <c r="D32" s="394"/>
      <c r="E32" s="394"/>
      <c r="F32" s="394"/>
      <c r="G32" s="125"/>
      <c r="H32" s="125"/>
    </row>
    <row r="33" spans="1:8" ht="12.75">
      <c r="A33" s="385" t="s">
        <v>338</v>
      </c>
      <c r="B33" s="369"/>
      <c r="C33" s="369"/>
      <c r="D33" s="369"/>
      <c r="E33" s="369"/>
      <c r="F33" s="369"/>
      <c r="G33" s="369"/>
      <c r="H33" s="369"/>
    </row>
    <row r="34" ht="3" customHeight="1"/>
    <row r="35" spans="1:7" ht="51">
      <c r="A35" s="137" t="s">
        <v>205</v>
      </c>
      <c r="B35" s="386" t="s">
        <v>221</v>
      </c>
      <c r="C35" s="387"/>
      <c r="D35" s="137" t="s">
        <v>222</v>
      </c>
      <c r="E35" s="137" t="s">
        <v>223</v>
      </c>
      <c r="F35" s="137" t="s">
        <v>224</v>
      </c>
      <c r="G35" s="126" t="s">
        <v>225</v>
      </c>
    </row>
    <row r="36" spans="1:15" s="138" customFormat="1" ht="12.75" customHeight="1">
      <c r="A36" s="127">
        <v>1</v>
      </c>
      <c r="B36" s="388">
        <v>2</v>
      </c>
      <c r="C36" s="389"/>
      <c r="D36" s="127">
        <v>3</v>
      </c>
      <c r="E36" s="127">
        <v>4</v>
      </c>
      <c r="F36" s="127">
        <v>5</v>
      </c>
      <c r="G36" s="128">
        <v>6</v>
      </c>
      <c r="K36" s="225"/>
      <c r="L36" s="225"/>
      <c r="M36" s="225"/>
      <c r="N36" s="225"/>
      <c r="O36" s="225"/>
    </row>
    <row r="37" spans="1:7" ht="27.75" customHeight="1">
      <c r="A37" s="139" t="s">
        <v>133</v>
      </c>
      <c r="B37" s="390" t="s">
        <v>334</v>
      </c>
      <c r="C37" s="390"/>
      <c r="D37" s="140"/>
      <c r="E37" s="141"/>
      <c r="F37" s="211"/>
      <c r="G37" s="142">
        <f>'ПФХД 2019'!I139</f>
        <v>20000</v>
      </c>
    </row>
    <row r="38" spans="1:15" s="119" customFormat="1" ht="12.75">
      <c r="A38" s="143"/>
      <c r="B38" s="397" t="s">
        <v>219</v>
      </c>
      <c r="C38" s="398"/>
      <c r="D38" s="255" t="s">
        <v>6</v>
      </c>
      <c r="E38" s="255" t="s">
        <v>6</v>
      </c>
      <c r="F38" s="255" t="s">
        <v>6</v>
      </c>
      <c r="G38" s="145">
        <f>G37</f>
        <v>20000</v>
      </c>
      <c r="K38" s="224"/>
      <c r="L38" s="224"/>
      <c r="M38" s="224"/>
      <c r="N38" s="224"/>
      <c r="O38" s="224"/>
    </row>
    <row r="39" spans="1:15" s="119" customFormat="1" ht="12.75">
      <c r="A39" s="252"/>
      <c r="B39" s="253"/>
      <c r="C39" s="254"/>
      <c r="D39" s="256"/>
      <c r="E39" s="256"/>
      <c r="F39" s="256"/>
      <c r="G39" s="182"/>
      <c r="K39" s="224"/>
      <c r="L39" s="224"/>
      <c r="M39" s="224"/>
      <c r="N39" s="224"/>
      <c r="O39" s="224"/>
    </row>
    <row r="40" ht="7.5" customHeight="1"/>
    <row r="41" spans="1:6" ht="15" customHeight="1">
      <c r="A41" s="121" t="s">
        <v>200</v>
      </c>
      <c r="B41" s="122"/>
      <c r="C41" s="394" t="s">
        <v>336</v>
      </c>
      <c r="D41" s="394"/>
      <c r="E41" s="394"/>
      <c r="F41" s="394"/>
    </row>
    <row r="42" ht="13.5" customHeight="1">
      <c r="A42" s="119" t="s">
        <v>337</v>
      </c>
    </row>
    <row r="43" spans="1:9" ht="38.25">
      <c r="A43" s="126" t="s">
        <v>205</v>
      </c>
      <c r="B43" s="386" t="s">
        <v>246</v>
      </c>
      <c r="C43" s="399"/>
      <c r="D43" s="387"/>
      <c r="E43" s="126" t="s">
        <v>251</v>
      </c>
      <c r="F43" s="126" t="s">
        <v>252</v>
      </c>
      <c r="G43" s="126" t="s">
        <v>253</v>
      </c>
      <c r="I43" s="230"/>
    </row>
    <row r="44" spans="1:7" ht="12.75">
      <c r="A44" s="128">
        <v>1</v>
      </c>
      <c r="B44" s="388">
        <v>2</v>
      </c>
      <c r="C44" s="400"/>
      <c r="D44" s="389"/>
      <c r="E44" s="128">
        <v>3</v>
      </c>
      <c r="F44" s="128">
        <v>4</v>
      </c>
      <c r="G44" s="128">
        <v>5</v>
      </c>
    </row>
    <row r="45" spans="1:7" ht="21.75" customHeight="1">
      <c r="A45" s="158" t="s">
        <v>133</v>
      </c>
      <c r="B45" s="373" t="s">
        <v>339</v>
      </c>
      <c r="C45" s="374"/>
      <c r="D45" s="375"/>
      <c r="E45" s="161"/>
      <c r="F45" s="162"/>
      <c r="G45" s="142">
        <f>'ПФХД 2019'!I140</f>
        <v>0</v>
      </c>
    </row>
    <row r="46" spans="1:7" ht="14.25" customHeight="1">
      <c r="A46" s="376" t="s">
        <v>219</v>
      </c>
      <c r="B46" s="377"/>
      <c r="C46" s="377"/>
      <c r="D46" s="378"/>
      <c r="E46" s="156" t="s">
        <v>6</v>
      </c>
      <c r="F46" s="156" t="s">
        <v>6</v>
      </c>
      <c r="G46" s="145">
        <f>SUM(G45:G45)</f>
        <v>0</v>
      </c>
    </row>
    <row r="47" spans="1:7" ht="14.25" customHeight="1">
      <c r="A47" s="180"/>
      <c r="B47" s="180"/>
      <c r="C47" s="180"/>
      <c r="D47" s="180"/>
      <c r="E47" s="181"/>
      <c r="F47" s="181"/>
      <c r="G47" s="182"/>
    </row>
    <row r="48" spans="1:6" ht="15" customHeight="1">
      <c r="A48" s="121" t="s">
        <v>200</v>
      </c>
      <c r="B48" s="122"/>
      <c r="C48" s="394" t="s">
        <v>341</v>
      </c>
      <c r="D48" s="394"/>
      <c r="E48" s="394"/>
      <c r="F48" s="394"/>
    </row>
    <row r="49" spans="1:15" s="117" customFormat="1" ht="12.75" customHeight="1">
      <c r="A49" s="119" t="s">
        <v>340</v>
      </c>
      <c r="B49" s="131"/>
      <c r="C49" s="131"/>
      <c r="D49" s="131"/>
      <c r="E49" s="131"/>
      <c r="G49" s="131"/>
      <c r="H49" s="131"/>
      <c r="I49" s="131"/>
      <c r="K49" s="169"/>
      <c r="L49" s="169"/>
      <c r="M49" s="169"/>
      <c r="N49" s="169"/>
      <c r="O49" s="169"/>
    </row>
    <row r="50" spans="1:15" s="117" customFormat="1" ht="12.75" customHeight="1">
      <c r="A50" s="175" t="s">
        <v>205</v>
      </c>
      <c r="B50" s="407" t="s">
        <v>16</v>
      </c>
      <c r="C50" s="408"/>
      <c r="D50" s="408"/>
      <c r="E50" s="408"/>
      <c r="F50" s="408"/>
      <c r="G50" s="408"/>
      <c r="H50" s="409"/>
      <c r="I50" s="175" t="s">
        <v>259</v>
      </c>
      <c r="K50" s="169"/>
      <c r="L50" s="169"/>
      <c r="M50" s="169"/>
      <c r="N50" s="169"/>
      <c r="O50" s="169"/>
    </row>
    <row r="51" spans="1:15" s="117" customFormat="1" ht="12.75" customHeight="1">
      <c r="A51" s="128">
        <v>1</v>
      </c>
      <c r="B51" s="388">
        <v>2</v>
      </c>
      <c r="C51" s="400"/>
      <c r="D51" s="400"/>
      <c r="E51" s="400"/>
      <c r="F51" s="400"/>
      <c r="G51" s="400"/>
      <c r="H51" s="389"/>
      <c r="I51" s="128">
        <v>3</v>
      </c>
      <c r="K51" s="169"/>
      <c r="L51" s="169"/>
      <c r="M51" s="169"/>
      <c r="N51" s="169"/>
      <c r="O51" s="169"/>
    </row>
    <row r="52" spans="1:15" s="117" customFormat="1" ht="28.5" customHeight="1">
      <c r="A52" s="179">
        <v>1</v>
      </c>
      <c r="B52" s="379" t="s">
        <v>342</v>
      </c>
      <c r="C52" s="380"/>
      <c r="D52" s="380"/>
      <c r="E52" s="380"/>
      <c r="F52" s="380"/>
      <c r="G52" s="380"/>
      <c r="H52" s="381"/>
      <c r="I52" s="231">
        <f>'ПФХД 2019'!I141</f>
        <v>20000</v>
      </c>
      <c r="K52" s="169"/>
      <c r="L52" s="169"/>
      <c r="M52" s="169"/>
      <c r="N52" s="169"/>
      <c r="O52" s="169"/>
    </row>
    <row r="53" spans="1:15" s="117" customFormat="1" ht="12.75" customHeight="1">
      <c r="A53" s="382" t="s">
        <v>219</v>
      </c>
      <c r="B53" s="383"/>
      <c r="C53" s="383"/>
      <c r="D53" s="383"/>
      <c r="E53" s="383"/>
      <c r="F53" s="383"/>
      <c r="G53" s="383"/>
      <c r="H53" s="384"/>
      <c r="I53" s="145">
        <f>SUM(I52:I52)</f>
        <v>20000</v>
      </c>
      <c r="K53" s="169"/>
      <c r="L53" s="169"/>
      <c r="M53" s="169"/>
      <c r="N53" s="169"/>
      <c r="O53" s="169"/>
    </row>
    <row r="54" spans="1:6" ht="15" customHeight="1">
      <c r="A54" s="121" t="s">
        <v>200</v>
      </c>
      <c r="B54" s="122"/>
      <c r="C54" s="394" t="s">
        <v>335</v>
      </c>
      <c r="D54" s="394"/>
      <c r="E54" s="394"/>
      <c r="F54" s="394"/>
    </row>
    <row r="55" ht="12.75">
      <c r="A55" s="119" t="s">
        <v>226</v>
      </c>
    </row>
    <row r="56" ht="3" customHeight="1"/>
    <row r="57" spans="1:7" ht="51">
      <c r="A57" s="137" t="s">
        <v>205</v>
      </c>
      <c r="B57" s="386" t="s">
        <v>221</v>
      </c>
      <c r="C57" s="387"/>
      <c r="D57" s="137" t="s">
        <v>227</v>
      </c>
      <c r="E57" s="137" t="s">
        <v>228</v>
      </c>
      <c r="F57" s="137" t="s">
        <v>229</v>
      </c>
      <c r="G57" s="126" t="s">
        <v>225</v>
      </c>
    </row>
    <row r="58" spans="1:7" ht="12.75">
      <c r="A58" s="127">
        <v>1</v>
      </c>
      <c r="B58" s="388">
        <v>2</v>
      </c>
      <c r="C58" s="389"/>
      <c r="D58" s="127">
        <v>3</v>
      </c>
      <c r="E58" s="127">
        <v>4</v>
      </c>
      <c r="F58" s="127">
        <v>5</v>
      </c>
      <c r="G58" s="128">
        <v>6</v>
      </c>
    </row>
    <row r="59" spans="1:7" ht="25.5" customHeight="1">
      <c r="A59" s="139" t="s">
        <v>133</v>
      </c>
      <c r="B59" s="390" t="s">
        <v>230</v>
      </c>
      <c r="C59" s="390"/>
      <c r="D59" s="141"/>
      <c r="E59" s="211"/>
      <c r="F59" s="229"/>
      <c r="G59" s="142">
        <f>'ПФХД 2019'!I142</f>
        <v>0</v>
      </c>
    </row>
    <row r="60" spans="1:15" s="119" customFormat="1" ht="12.75">
      <c r="A60" s="146"/>
      <c r="B60" s="377" t="s">
        <v>219</v>
      </c>
      <c r="C60" s="378"/>
      <c r="D60" s="144" t="s">
        <v>6</v>
      </c>
      <c r="E60" s="144" t="s">
        <v>6</v>
      </c>
      <c r="F60" s="144" t="s">
        <v>6</v>
      </c>
      <c r="G60" s="145">
        <f>G59</f>
        <v>0</v>
      </c>
      <c r="K60" s="224"/>
      <c r="L60" s="224"/>
      <c r="M60" s="224"/>
      <c r="N60" s="224"/>
      <c r="O60" s="224"/>
    </row>
    <row r="61" spans="1:10" ht="27" customHeight="1">
      <c r="A61" s="147" t="s">
        <v>200</v>
      </c>
      <c r="B61" s="125"/>
      <c r="C61" s="394" t="s">
        <v>231</v>
      </c>
      <c r="D61" s="394"/>
      <c r="E61" s="394"/>
      <c r="F61" s="394"/>
      <c r="G61" s="394"/>
      <c r="H61" s="148"/>
      <c r="I61" s="125"/>
      <c r="J61" s="125"/>
    </row>
    <row r="62" spans="1:10" ht="5.25" customHeight="1">
      <c r="A62" s="125"/>
      <c r="B62" s="125"/>
      <c r="C62" s="125"/>
      <c r="D62" s="125"/>
      <c r="E62" s="125"/>
      <c r="F62" s="210"/>
      <c r="G62" s="125"/>
      <c r="H62" s="125"/>
      <c r="I62" s="125"/>
      <c r="J62" s="125"/>
    </row>
    <row r="63" spans="1:10" ht="12.75">
      <c r="A63" s="369" t="s">
        <v>202</v>
      </c>
      <c r="B63" s="369"/>
      <c r="C63" s="369"/>
      <c r="D63" s="239" t="s">
        <v>304</v>
      </c>
      <c r="E63" s="148"/>
      <c r="F63" s="212"/>
      <c r="G63" s="148"/>
      <c r="H63" s="148"/>
      <c r="I63" s="148"/>
      <c r="J63" s="125"/>
    </row>
    <row r="64" spans="1:10" ht="39" customHeight="1">
      <c r="A64" s="402" t="s">
        <v>232</v>
      </c>
      <c r="B64" s="403"/>
      <c r="C64" s="403"/>
      <c r="D64" s="403"/>
      <c r="E64" s="403"/>
      <c r="F64" s="403"/>
      <c r="G64" s="403"/>
      <c r="H64" s="150"/>
      <c r="I64" s="150"/>
      <c r="J64" s="150"/>
    </row>
    <row r="65" ht="2.25" customHeight="1"/>
    <row r="66" spans="1:7" ht="42">
      <c r="A66" s="126" t="s">
        <v>205</v>
      </c>
      <c r="B66" s="386" t="s">
        <v>233</v>
      </c>
      <c r="C66" s="399"/>
      <c r="D66" s="399"/>
      <c r="E66" s="387"/>
      <c r="F66" s="151" t="s">
        <v>234</v>
      </c>
      <c r="G66" s="126" t="s">
        <v>235</v>
      </c>
    </row>
    <row r="67" spans="1:7" ht="10.5" customHeight="1">
      <c r="A67" s="128">
        <v>1</v>
      </c>
      <c r="B67" s="405">
        <v>2</v>
      </c>
      <c r="C67" s="405"/>
      <c r="D67" s="405"/>
      <c r="E67" s="405"/>
      <c r="F67" s="128">
        <v>3</v>
      </c>
      <c r="G67" s="128">
        <v>4</v>
      </c>
    </row>
    <row r="68" spans="1:11" ht="15.75" customHeight="1">
      <c r="A68" s="152"/>
      <c r="B68" s="401" t="s">
        <v>236</v>
      </c>
      <c r="C68" s="401"/>
      <c r="D68" s="401"/>
      <c r="E68" s="401"/>
      <c r="F68" s="153"/>
      <c r="G68" s="154">
        <f>G69+G72+G76</f>
        <v>483200</v>
      </c>
      <c r="K68" s="222">
        <f>K74*22%</f>
        <v>352000</v>
      </c>
    </row>
    <row r="69" spans="1:15" s="119" customFormat="1" ht="15.75" customHeight="1">
      <c r="A69" s="155" t="s">
        <v>133</v>
      </c>
      <c r="B69" s="401" t="s">
        <v>237</v>
      </c>
      <c r="C69" s="401"/>
      <c r="D69" s="401"/>
      <c r="E69" s="401"/>
      <c r="F69" s="156" t="s">
        <v>6</v>
      </c>
      <c r="G69" s="157">
        <f>G71</f>
        <v>352000</v>
      </c>
      <c r="K69" s="222"/>
      <c r="L69" s="224"/>
      <c r="M69" s="224"/>
      <c r="N69" s="224"/>
      <c r="O69" s="224"/>
    </row>
    <row r="70" spans="1:11" ht="16.5" customHeight="1">
      <c r="A70" s="158"/>
      <c r="B70" s="406" t="s">
        <v>19</v>
      </c>
      <c r="C70" s="406"/>
      <c r="D70" s="406"/>
      <c r="E70" s="406"/>
      <c r="F70" s="159"/>
      <c r="G70" s="160"/>
      <c r="K70" s="222"/>
    </row>
    <row r="71" spans="1:11" ht="16.5" customHeight="1">
      <c r="A71" s="158" t="s">
        <v>238</v>
      </c>
      <c r="B71" s="406" t="s">
        <v>239</v>
      </c>
      <c r="C71" s="406"/>
      <c r="D71" s="406"/>
      <c r="E71" s="406"/>
      <c r="F71" s="161"/>
      <c r="G71" s="162">
        <f>K68</f>
        <v>352000</v>
      </c>
      <c r="K71" s="222">
        <f>K74*2.9%</f>
        <v>46400</v>
      </c>
    </row>
    <row r="72" spans="1:11" ht="26.25" customHeight="1">
      <c r="A72" s="155" t="s">
        <v>134</v>
      </c>
      <c r="B72" s="401" t="s">
        <v>240</v>
      </c>
      <c r="C72" s="401"/>
      <c r="D72" s="401"/>
      <c r="E72" s="401"/>
      <c r="F72" s="163"/>
      <c r="G72" s="164">
        <f>G74+G75</f>
        <v>49600</v>
      </c>
      <c r="K72" s="222">
        <f>K74*0.2%</f>
        <v>3200</v>
      </c>
    </row>
    <row r="73" spans="1:11" ht="14.25" customHeight="1">
      <c r="A73" s="158"/>
      <c r="B73" s="406" t="s">
        <v>19</v>
      </c>
      <c r="C73" s="406"/>
      <c r="D73" s="406"/>
      <c r="E73" s="406"/>
      <c r="F73" s="159"/>
      <c r="G73" s="160"/>
      <c r="K73" s="222">
        <f>K74*5.1%</f>
        <v>81600</v>
      </c>
    </row>
    <row r="74" spans="1:11" ht="30" customHeight="1">
      <c r="A74" s="158" t="s">
        <v>241</v>
      </c>
      <c r="B74" s="406" t="s">
        <v>242</v>
      </c>
      <c r="C74" s="406"/>
      <c r="D74" s="406"/>
      <c r="E74" s="406"/>
      <c r="F74" s="161"/>
      <c r="G74" s="162">
        <f>K71</f>
        <v>46400</v>
      </c>
      <c r="K74" s="222">
        <f>K21</f>
        <v>1600000</v>
      </c>
    </row>
    <row r="75" spans="1:11" ht="26.25" customHeight="1">
      <c r="A75" s="158" t="s">
        <v>243</v>
      </c>
      <c r="B75" s="406" t="s">
        <v>244</v>
      </c>
      <c r="C75" s="406"/>
      <c r="D75" s="406"/>
      <c r="E75" s="406"/>
      <c r="F75" s="161"/>
      <c r="G75" s="162">
        <f>K72</f>
        <v>3200</v>
      </c>
      <c r="K75" s="222"/>
    </row>
    <row r="76" spans="1:11" ht="27.75" customHeight="1">
      <c r="A76" s="155" t="s">
        <v>135</v>
      </c>
      <c r="B76" s="401" t="s">
        <v>245</v>
      </c>
      <c r="C76" s="401"/>
      <c r="D76" s="401"/>
      <c r="E76" s="401"/>
      <c r="F76" s="165"/>
      <c r="G76" s="166">
        <f>K73-K77</f>
        <v>81600</v>
      </c>
      <c r="K76" s="222">
        <f>'ПФХД 2019'!I138</f>
        <v>483200</v>
      </c>
    </row>
    <row r="77" spans="1:12" ht="12.75">
      <c r="A77" s="167"/>
      <c r="B77" s="410" t="s">
        <v>219</v>
      </c>
      <c r="C77" s="410"/>
      <c r="D77" s="410"/>
      <c r="E77" s="410"/>
      <c r="F77" s="165" t="s">
        <v>6</v>
      </c>
      <c r="G77" s="168">
        <f>G68</f>
        <v>483200</v>
      </c>
      <c r="K77" s="223">
        <f>K73+K72+K71+K68-K76</f>
        <v>0</v>
      </c>
      <c r="L77" s="228">
        <f>G77-K76</f>
        <v>0</v>
      </c>
    </row>
    <row r="78" ht="2.25" customHeight="1">
      <c r="K78" s="226">
        <f>G74-K76</f>
        <v>-436800</v>
      </c>
    </row>
    <row r="79" ht="11.25" customHeight="1"/>
    <row r="80" spans="1:10" ht="12.75">
      <c r="A80" s="393" t="s">
        <v>274</v>
      </c>
      <c r="B80" s="393"/>
      <c r="C80" s="393"/>
      <c r="D80" s="393"/>
      <c r="E80" s="393"/>
      <c r="F80" s="393"/>
      <c r="G80" s="393"/>
      <c r="H80" s="393"/>
      <c r="I80" s="393"/>
      <c r="J80" s="393"/>
    </row>
    <row r="81" spans="1:10" ht="12.75">
      <c r="A81" s="120"/>
      <c r="B81" s="120"/>
      <c r="C81" s="120"/>
      <c r="D81" s="120"/>
      <c r="E81" s="120"/>
      <c r="F81" s="120"/>
      <c r="G81" s="120"/>
      <c r="H81" s="120"/>
      <c r="I81" s="120"/>
      <c r="J81" s="120"/>
    </row>
    <row r="82" spans="1:15" ht="12.75">
      <c r="A82" s="191" t="s">
        <v>200</v>
      </c>
      <c r="C82" s="192" t="s">
        <v>262</v>
      </c>
      <c r="F82" s="193"/>
      <c r="K82" s="227"/>
      <c r="L82" s="227"/>
      <c r="M82" s="227"/>
      <c r="N82" s="227"/>
      <c r="O82" s="227"/>
    </row>
    <row r="83" spans="1:15" ht="12.75">
      <c r="A83" t="s">
        <v>202</v>
      </c>
      <c r="D83" s="237" t="s">
        <v>305</v>
      </c>
      <c r="F83" s="193"/>
      <c r="K83" s="227"/>
      <c r="L83" s="227"/>
      <c r="M83" s="227"/>
      <c r="N83" s="227"/>
      <c r="O83" s="227"/>
    </row>
    <row r="84" spans="1:15" ht="12.75">
      <c r="A84" s="191" t="s">
        <v>279</v>
      </c>
      <c r="F84" s="193"/>
      <c r="K84" s="227"/>
      <c r="L84" s="227"/>
      <c r="M84" s="227"/>
      <c r="N84" s="227"/>
      <c r="O84" s="227"/>
    </row>
    <row r="85" spans="1:15" ht="69" customHeight="1">
      <c r="A85" s="194" t="s">
        <v>205</v>
      </c>
      <c r="B85" s="423" t="s">
        <v>246</v>
      </c>
      <c r="C85" s="423"/>
      <c r="D85" s="423"/>
      <c r="E85" s="194" t="s">
        <v>276</v>
      </c>
      <c r="F85" s="194" t="s">
        <v>277</v>
      </c>
      <c r="G85" s="194" t="s">
        <v>281</v>
      </c>
      <c r="K85" s="227"/>
      <c r="L85" s="227"/>
      <c r="M85" s="227"/>
      <c r="N85" s="227"/>
      <c r="O85" s="227"/>
    </row>
    <row r="86" spans="1:15" ht="12.75">
      <c r="A86" s="195">
        <v>1</v>
      </c>
      <c r="B86" s="424">
        <v>2</v>
      </c>
      <c r="C86" s="424"/>
      <c r="D86" s="424"/>
      <c r="E86" s="195">
        <v>3</v>
      </c>
      <c r="F86" s="195">
        <v>4</v>
      </c>
      <c r="G86" s="195">
        <v>5</v>
      </c>
      <c r="K86" s="227"/>
      <c r="L86" s="227"/>
      <c r="M86" s="227"/>
      <c r="N86" s="227"/>
      <c r="O86" s="227"/>
    </row>
    <row r="87" spans="1:15" ht="30" customHeight="1">
      <c r="A87" s="196" t="s">
        <v>133</v>
      </c>
      <c r="B87" s="419" t="s">
        <v>275</v>
      </c>
      <c r="C87" s="420"/>
      <c r="D87" s="420"/>
      <c r="E87" s="207"/>
      <c r="F87" s="206"/>
      <c r="G87" s="198">
        <f>'ПФХД 2019'!I145</f>
        <v>0</v>
      </c>
      <c r="K87" s="227"/>
      <c r="L87" s="227"/>
      <c r="M87" s="227"/>
      <c r="N87" s="227"/>
      <c r="O87" s="227"/>
    </row>
    <row r="88" spans="1:15" ht="12.75">
      <c r="A88" s="421" t="s">
        <v>219</v>
      </c>
      <c r="B88" s="421"/>
      <c r="C88" s="421"/>
      <c r="D88" s="421"/>
      <c r="E88" s="199"/>
      <c r="F88" s="200" t="s">
        <v>6</v>
      </c>
      <c r="G88" s="201">
        <f>G87</f>
        <v>0</v>
      </c>
      <c r="K88" s="227"/>
      <c r="L88" s="227"/>
      <c r="M88" s="227"/>
      <c r="N88" s="227"/>
      <c r="O88" s="227"/>
    </row>
    <row r="89" spans="1:15" ht="12.75">
      <c r="A89" s="202"/>
      <c r="B89" s="202"/>
      <c r="C89" s="202"/>
      <c r="D89" s="202"/>
      <c r="E89" s="203"/>
      <c r="F89" s="204"/>
      <c r="G89" s="205"/>
      <c r="K89" s="227"/>
      <c r="L89" s="227"/>
      <c r="M89" s="227"/>
      <c r="N89" s="227"/>
      <c r="O89" s="227"/>
    </row>
    <row r="90" spans="1:15" ht="12.75">
      <c r="A90" s="191" t="s">
        <v>200</v>
      </c>
      <c r="C90" s="192" t="s">
        <v>273</v>
      </c>
      <c r="F90" s="193"/>
      <c r="K90" s="227"/>
      <c r="L90" s="227"/>
      <c r="M90" s="227"/>
      <c r="N90" s="227"/>
      <c r="O90" s="227"/>
    </row>
    <row r="91" spans="1:15" ht="12.75">
      <c r="A91" t="s">
        <v>202</v>
      </c>
      <c r="D91" s="237" t="s">
        <v>305</v>
      </c>
      <c r="F91" s="193"/>
      <c r="K91" s="227"/>
      <c r="L91" s="227"/>
      <c r="M91" s="227"/>
      <c r="N91" s="227"/>
      <c r="O91" s="227"/>
    </row>
    <row r="92" spans="1:15" ht="12.75">
      <c r="A92" s="191" t="s">
        <v>278</v>
      </c>
      <c r="F92" s="193"/>
      <c r="K92" s="227"/>
      <c r="L92" s="227"/>
      <c r="M92" s="227"/>
      <c r="N92" s="227"/>
      <c r="O92" s="227"/>
    </row>
    <row r="93" spans="1:15" ht="69" customHeight="1">
      <c r="A93" s="194" t="s">
        <v>205</v>
      </c>
      <c r="B93" s="423" t="s">
        <v>246</v>
      </c>
      <c r="C93" s="423"/>
      <c r="D93" s="423"/>
      <c r="E93" s="194" t="s">
        <v>276</v>
      </c>
      <c r="F93" s="194" t="s">
        <v>277</v>
      </c>
      <c r="G93" s="194" t="s">
        <v>281</v>
      </c>
      <c r="K93" s="227"/>
      <c r="L93" s="227"/>
      <c r="M93" s="227"/>
      <c r="N93" s="227"/>
      <c r="O93" s="227"/>
    </row>
    <row r="94" spans="1:15" ht="12.75">
      <c r="A94" s="195">
        <v>1</v>
      </c>
      <c r="B94" s="424">
        <v>2</v>
      </c>
      <c r="C94" s="424"/>
      <c r="D94" s="424"/>
      <c r="E94" s="195">
        <v>3</v>
      </c>
      <c r="F94" s="195">
        <v>4</v>
      </c>
      <c r="G94" s="195">
        <v>5</v>
      </c>
      <c r="K94" s="227"/>
      <c r="L94" s="227"/>
      <c r="M94" s="227"/>
      <c r="N94" s="227"/>
      <c r="O94" s="227"/>
    </row>
    <row r="95" spans="1:15" ht="30" customHeight="1">
      <c r="A95" s="196" t="s">
        <v>133</v>
      </c>
      <c r="B95" s="419" t="s">
        <v>280</v>
      </c>
      <c r="C95" s="420"/>
      <c r="D95" s="420"/>
      <c r="E95" s="197"/>
      <c r="F95" s="206"/>
      <c r="G95" s="198">
        <f>'ПФХД 2019'!I146</f>
        <v>0</v>
      </c>
      <c r="K95" s="227"/>
      <c r="L95" s="227"/>
      <c r="M95" s="227"/>
      <c r="N95" s="227"/>
      <c r="O95" s="227"/>
    </row>
    <row r="96" spans="1:15" ht="12.75">
      <c r="A96" s="421" t="s">
        <v>219</v>
      </c>
      <c r="B96" s="421"/>
      <c r="C96" s="421"/>
      <c r="D96" s="421"/>
      <c r="E96" s="199"/>
      <c r="F96" s="200" t="s">
        <v>6</v>
      </c>
      <c r="G96" s="201">
        <f>G95</f>
        <v>0</v>
      </c>
      <c r="K96" s="227"/>
      <c r="L96" s="227"/>
      <c r="M96" s="227"/>
      <c r="N96" s="227"/>
      <c r="O96" s="227"/>
    </row>
    <row r="97" spans="1:15" ht="12.75">
      <c r="A97" s="404"/>
      <c r="B97" s="404"/>
      <c r="C97" s="404"/>
      <c r="D97" s="404"/>
      <c r="E97" s="404"/>
      <c r="F97" s="404"/>
      <c r="G97" s="404"/>
      <c r="H97" s="404"/>
      <c r="I97" s="404"/>
      <c r="J97" s="404"/>
      <c r="K97" s="227"/>
      <c r="L97" s="227"/>
      <c r="M97" s="227"/>
      <c r="N97" s="227"/>
      <c r="O97" s="227"/>
    </row>
    <row r="98" spans="1:15" ht="12.75">
      <c r="A98" s="202"/>
      <c r="B98" s="202"/>
      <c r="C98" s="202"/>
      <c r="D98" s="202"/>
      <c r="E98" s="202"/>
      <c r="F98" s="202"/>
      <c r="G98" s="202"/>
      <c r="H98" s="202"/>
      <c r="I98" s="202"/>
      <c r="J98" s="202"/>
      <c r="K98" s="227"/>
      <c r="L98" s="227"/>
      <c r="M98" s="227"/>
      <c r="N98" s="227"/>
      <c r="O98" s="227"/>
    </row>
    <row r="99" spans="1:10" ht="12.75">
      <c r="A99" s="393" t="s">
        <v>264</v>
      </c>
      <c r="B99" s="393"/>
      <c r="C99" s="393"/>
      <c r="D99" s="393"/>
      <c r="E99" s="393"/>
      <c r="F99" s="393"/>
      <c r="G99" s="393"/>
      <c r="H99" s="393"/>
      <c r="I99" s="393"/>
      <c r="J99" s="393"/>
    </row>
    <row r="100" spans="1:3" ht="12.75">
      <c r="A100" s="119" t="s">
        <v>200</v>
      </c>
      <c r="C100" s="124" t="s">
        <v>346</v>
      </c>
    </row>
    <row r="101" spans="1:4" ht="12.75">
      <c r="A101" s="131" t="s">
        <v>202</v>
      </c>
      <c r="D101" s="236" t="s">
        <v>304</v>
      </c>
    </row>
    <row r="102" ht="12.75">
      <c r="A102" s="119" t="s">
        <v>265</v>
      </c>
    </row>
    <row r="103" spans="1:7" ht="61.5" customHeight="1">
      <c r="A103" s="126" t="s">
        <v>205</v>
      </c>
      <c r="B103" s="395" t="s">
        <v>246</v>
      </c>
      <c r="C103" s="395"/>
      <c r="D103" s="395"/>
      <c r="E103" s="126" t="s">
        <v>260</v>
      </c>
      <c r="F103" s="126" t="s">
        <v>261</v>
      </c>
      <c r="G103" s="126" t="s">
        <v>266</v>
      </c>
    </row>
    <row r="104" spans="1:15" s="117" customFormat="1" ht="12.75">
      <c r="A104" s="128">
        <v>1</v>
      </c>
      <c r="B104" s="405">
        <v>2</v>
      </c>
      <c r="C104" s="405"/>
      <c r="D104" s="405"/>
      <c r="E104" s="128">
        <v>3</v>
      </c>
      <c r="F104" s="128">
        <v>4</v>
      </c>
      <c r="G104" s="128">
        <v>5</v>
      </c>
      <c r="K104" s="169"/>
      <c r="L104" s="169"/>
      <c r="M104" s="169"/>
      <c r="N104" s="169"/>
      <c r="O104" s="169"/>
    </row>
    <row r="105" spans="1:7" ht="17.25" customHeight="1">
      <c r="A105" s="184" t="s">
        <v>133</v>
      </c>
      <c r="B105" s="414" t="s">
        <v>343</v>
      </c>
      <c r="C105" s="415"/>
      <c r="D105" s="415"/>
      <c r="E105" s="208">
        <f>G105/0.22*10</f>
        <v>1363636.3636363635</v>
      </c>
      <c r="F105" s="161">
        <v>2.2</v>
      </c>
      <c r="G105" s="142">
        <f>'ПФХД 2019'!I150</f>
        <v>30000</v>
      </c>
    </row>
    <row r="106" spans="1:7" ht="12.75">
      <c r="A106" s="434" t="s">
        <v>219</v>
      </c>
      <c r="B106" s="434"/>
      <c r="C106" s="434"/>
      <c r="D106" s="434"/>
      <c r="E106" s="176"/>
      <c r="F106" s="156" t="s">
        <v>6</v>
      </c>
      <c r="G106" s="145">
        <f>G105</f>
        <v>30000</v>
      </c>
    </row>
    <row r="107" spans="1:5" ht="12.75">
      <c r="A107" s="185"/>
      <c r="B107" s="185"/>
      <c r="C107" s="186"/>
      <c r="D107" s="186"/>
      <c r="E107" s="186"/>
    </row>
    <row r="108" spans="1:3" ht="12.75">
      <c r="A108" s="119" t="s">
        <v>200</v>
      </c>
      <c r="C108" s="124" t="s">
        <v>347</v>
      </c>
    </row>
    <row r="109" spans="1:4" ht="12.75">
      <c r="A109" s="131" t="s">
        <v>202</v>
      </c>
      <c r="D109" s="119" t="s">
        <v>304</v>
      </c>
    </row>
    <row r="110" ht="12.75">
      <c r="A110" s="119" t="s">
        <v>267</v>
      </c>
    </row>
    <row r="111" spans="1:7" ht="25.5">
      <c r="A111" s="126" t="s">
        <v>205</v>
      </c>
      <c r="B111" s="386" t="s">
        <v>246</v>
      </c>
      <c r="C111" s="399"/>
      <c r="D111" s="399"/>
      <c r="E111" s="387"/>
      <c r="F111" s="126" t="s">
        <v>263</v>
      </c>
      <c r="G111" s="151" t="s">
        <v>282</v>
      </c>
    </row>
    <row r="112" spans="1:7" ht="12.75">
      <c r="A112" s="128">
        <v>1</v>
      </c>
      <c r="B112" s="388">
        <v>2</v>
      </c>
      <c r="C112" s="400"/>
      <c r="D112" s="400"/>
      <c r="E112" s="389"/>
      <c r="F112" s="128">
        <v>4</v>
      </c>
      <c r="G112" s="128">
        <v>5</v>
      </c>
    </row>
    <row r="113" spans="1:7" ht="30.75" customHeight="1">
      <c r="A113" s="158" t="s">
        <v>133</v>
      </c>
      <c r="B113" s="373" t="s">
        <v>344</v>
      </c>
      <c r="C113" s="374"/>
      <c r="D113" s="374"/>
      <c r="E113" s="375"/>
      <c r="F113" s="161"/>
      <c r="G113" s="142">
        <f>'ПФХД 2019'!I151</f>
        <v>20000</v>
      </c>
    </row>
    <row r="114" spans="1:15" s="119" customFormat="1" ht="12.75">
      <c r="A114" s="382" t="s">
        <v>219</v>
      </c>
      <c r="B114" s="383"/>
      <c r="C114" s="383"/>
      <c r="D114" s="383"/>
      <c r="E114" s="384"/>
      <c r="F114" s="156" t="s">
        <v>6</v>
      </c>
      <c r="G114" s="145">
        <f>G113</f>
        <v>20000</v>
      </c>
      <c r="K114" s="224"/>
      <c r="L114" s="224"/>
      <c r="M114" s="224"/>
      <c r="N114" s="224"/>
      <c r="O114" s="224"/>
    </row>
    <row r="115" ht="9.75" customHeight="1"/>
    <row r="116" spans="1:3" ht="12.75">
      <c r="A116" s="119" t="s">
        <v>200</v>
      </c>
      <c r="C116" s="124" t="s">
        <v>349</v>
      </c>
    </row>
    <row r="117" spans="1:4" ht="12.75">
      <c r="A117" s="131" t="s">
        <v>202</v>
      </c>
      <c r="D117" s="119" t="s">
        <v>304</v>
      </c>
    </row>
    <row r="118" ht="12.75">
      <c r="A118" s="119" t="s">
        <v>268</v>
      </c>
    </row>
    <row r="119" spans="1:7" ht="25.5">
      <c r="A119" s="126" t="s">
        <v>205</v>
      </c>
      <c r="B119" s="386" t="s">
        <v>246</v>
      </c>
      <c r="C119" s="399"/>
      <c r="D119" s="399"/>
      <c r="E119" s="387"/>
      <c r="F119" s="126" t="s">
        <v>263</v>
      </c>
      <c r="G119" s="151" t="s">
        <v>282</v>
      </c>
    </row>
    <row r="120" spans="1:15" s="117" customFormat="1" ht="12.75">
      <c r="A120" s="128">
        <v>1</v>
      </c>
      <c r="B120" s="388">
        <v>2</v>
      </c>
      <c r="C120" s="400"/>
      <c r="D120" s="400"/>
      <c r="E120" s="389"/>
      <c r="F120" s="128">
        <v>4</v>
      </c>
      <c r="G120" s="128">
        <v>5</v>
      </c>
      <c r="K120" s="169"/>
      <c r="L120" s="169"/>
      <c r="M120" s="169"/>
      <c r="N120" s="169"/>
      <c r="O120" s="169"/>
    </row>
    <row r="121" spans="1:7" ht="32.25" customHeight="1">
      <c r="A121" s="158" t="s">
        <v>133</v>
      </c>
      <c r="B121" s="373" t="s">
        <v>283</v>
      </c>
      <c r="C121" s="374"/>
      <c r="D121" s="374"/>
      <c r="E121" s="375"/>
      <c r="F121" s="161"/>
      <c r="G121" s="142">
        <f>'ПФХД 2019'!I152</f>
        <v>50000</v>
      </c>
    </row>
    <row r="122" spans="1:7" ht="12.75">
      <c r="A122" s="382" t="s">
        <v>219</v>
      </c>
      <c r="B122" s="383"/>
      <c r="C122" s="383"/>
      <c r="D122" s="383"/>
      <c r="E122" s="384"/>
      <c r="F122" s="156" t="s">
        <v>6</v>
      </c>
      <c r="G122" s="145">
        <f>G121</f>
        <v>50000</v>
      </c>
    </row>
    <row r="123" ht="5.25" customHeight="1"/>
    <row r="124" spans="1:3" ht="12.75">
      <c r="A124" s="119" t="s">
        <v>200</v>
      </c>
      <c r="C124" s="124" t="s">
        <v>345</v>
      </c>
    </row>
    <row r="125" spans="1:4" ht="12.75">
      <c r="A125" s="131" t="s">
        <v>202</v>
      </c>
      <c r="D125" s="236" t="s">
        <v>304</v>
      </c>
    </row>
    <row r="126" ht="12.75">
      <c r="A126" s="119" t="s">
        <v>350</v>
      </c>
    </row>
    <row r="127" spans="1:7" ht="61.5" customHeight="1">
      <c r="A127" s="126" t="s">
        <v>205</v>
      </c>
      <c r="B127" s="395" t="s">
        <v>246</v>
      </c>
      <c r="C127" s="395"/>
      <c r="D127" s="395"/>
      <c r="E127" s="126" t="s">
        <v>260</v>
      </c>
      <c r="F127" s="126" t="s">
        <v>261</v>
      </c>
      <c r="G127" s="126" t="s">
        <v>266</v>
      </c>
    </row>
    <row r="128" spans="1:15" s="117" customFormat="1" ht="12.75">
      <c r="A128" s="128">
        <v>1</v>
      </c>
      <c r="B128" s="405">
        <v>2</v>
      </c>
      <c r="C128" s="405"/>
      <c r="D128" s="405"/>
      <c r="E128" s="128">
        <v>3</v>
      </c>
      <c r="F128" s="128">
        <v>4</v>
      </c>
      <c r="G128" s="128">
        <v>5</v>
      </c>
      <c r="K128" s="169"/>
      <c r="L128" s="169"/>
      <c r="M128" s="169"/>
      <c r="N128" s="169"/>
      <c r="O128" s="169"/>
    </row>
    <row r="129" spans="1:7" ht="27.75" customHeight="1">
      <c r="A129" s="184" t="s">
        <v>133</v>
      </c>
      <c r="B129" s="414" t="s">
        <v>348</v>
      </c>
      <c r="C129" s="415"/>
      <c r="D129" s="415"/>
      <c r="E129" s="208"/>
      <c r="F129" s="161"/>
      <c r="G129" s="142">
        <f>'ПФХД 2019'!I149</f>
        <v>10000</v>
      </c>
    </row>
    <row r="130" spans="1:7" ht="12.75">
      <c r="A130" s="434" t="s">
        <v>219</v>
      </c>
      <c r="B130" s="434"/>
      <c r="C130" s="434"/>
      <c r="D130" s="434"/>
      <c r="E130" s="176"/>
      <c r="F130" s="156" t="s">
        <v>6</v>
      </c>
      <c r="G130" s="145">
        <f>G129</f>
        <v>10000</v>
      </c>
    </row>
    <row r="131" ht="5.25" customHeight="1"/>
    <row r="132" spans="1:10" ht="21.75" customHeight="1">
      <c r="A132" s="393" t="s">
        <v>292</v>
      </c>
      <c r="B132" s="393"/>
      <c r="C132" s="393"/>
      <c r="D132" s="393"/>
      <c r="E132" s="393"/>
      <c r="F132" s="393"/>
      <c r="G132" s="393"/>
      <c r="H132" s="393"/>
      <c r="I132" s="393"/>
      <c r="J132" s="393"/>
    </row>
    <row r="134" spans="1:7" ht="12.75">
      <c r="A134" s="191" t="s">
        <v>200</v>
      </c>
      <c r="B134"/>
      <c r="C134" s="192"/>
      <c r="D134"/>
      <c r="E134"/>
      <c r="F134" s="193"/>
      <c r="G134"/>
    </row>
    <row r="135" spans="1:7" ht="12.75">
      <c r="A135" t="s">
        <v>202</v>
      </c>
      <c r="B135"/>
      <c r="C135"/>
      <c r="D135" s="191" t="s">
        <v>304</v>
      </c>
      <c r="E135"/>
      <c r="F135" s="193"/>
      <c r="G135"/>
    </row>
    <row r="136" spans="1:10" s="190" customFormat="1" ht="38.25">
      <c r="A136" s="194" t="s">
        <v>205</v>
      </c>
      <c r="B136" s="423" t="s">
        <v>246</v>
      </c>
      <c r="C136" s="423"/>
      <c r="D136" s="423"/>
      <c r="E136" s="194" t="s">
        <v>276</v>
      </c>
      <c r="F136" s="194" t="s">
        <v>277</v>
      </c>
      <c r="G136" s="194" t="s">
        <v>293</v>
      </c>
      <c r="H136" s="131"/>
      <c r="I136" s="131"/>
      <c r="J136" s="131"/>
    </row>
    <row r="137" spans="1:10" s="190" customFormat="1" ht="12.75">
      <c r="A137" s="195">
        <v>1</v>
      </c>
      <c r="B137" s="424">
        <v>2</v>
      </c>
      <c r="C137" s="424"/>
      <c r="D137" s="424"/>
      <c r="E137" s="195">
        <v>3</v>
      </c>
      <c r="F137" s="195">
        <v>4</v>
      </c>
      <c r="G137" s="195">
        <v>5</v>
      </c>
      <c r="H137" s="131"/>
      <c r="I137" s="131"/>
      <c r="J137" s="131"/>
    </row>
    <row r="138" spans="1:10" s="190" customFormat="1" ht="12.75">
      <c r="A138" s="196" t="s">
        <v>133</v>
      </c>
      <c r="B138" s="419"/>
      <c r="C138" s="420"/>
      <c r="D138" s="420"/>
      <c r="E138" s="207"/>
      <c r="F138" s="206"/>
      <c r="G138" s="198"/>
      <c r="H138" s="131"/>
      <c r="I138" s="131"/>
      <c r="J138" s="131"/>
    </row>
    <row r="139" spans="1:10" s="190" customFormat="1" ht="12.75">
      <c r="A139" s="421" t="s">
        <v>219</v>
      </c>
      <c r="B139" s="421"/>
      <c r="C139" s="421"/>
      <c r="D139" s="421"/>
      <c r="E139" s="199"/>
      <c r="F139" s="200" t="s">
        <v>6</v>
      </c>
      <c r="G139" s="201">
        <f>G138</f>
        <v>0</v>
      </c>
      <c r="H139" s="131"/>
      <c r="I139" s="131"/>
      <c r="J139" s="131"/>
    </row>
    <row r="141" spans="1:10" s="190" customFormat="1" ht="12.75">
      <c r="A141" s="393" t="s">
        <v>294</v>
      </c>
      <c r="B141" s="393"/>
      <c r="C141" s="393"/>
      <c r="D141" s="393"/>
      <c r="E141" s="393"/>
      <c r="F141" s="393"/>
      <c r="G141" s="393"/>
      <c r="H141" s="393"/>
      <c r="I141" s="393"/>
      <c r="J141" s="393"/>
    </row>
    <row r="143" spans="1:10" s="190" customFormat="1" ht="12.75">
      <c r="A143" s="191" t="s">
        <v>200</v>
      </c>
      <c r="B143"/>
      <c r="C143" s="192"/>
      <c r="D143"/>
      <c r="E143"/>
      <c r="F143" s="193"/>
      <c r="G143"/>
      <c r="H143" s="131"/>
      <c r="I143" s="131"/>
      <c r="J143" s="131"/>
    </row>
    <row r="144" spans="1:10" s="190" customFormat="1" ht="12.75">
      <c r="A144" t="s">
        <v>202</v>
      </c>
      <c r="B144"/>
      <c r="C144"/>
      <c r="D144" s="191" t="s">
        <v>304</v>
      </c>
      <c r="E144"/>
      <c r="F144" s="193"/>
      <c r="G144"/>
      <c r="H144" s="131"/>
      <c r="I144" s="131"/>
      <c r="J144" s="131"/>
    </row>
    <row r="145" spans="1:10" s="190" customFormat="1" ht="38.25">
      <c r="A145" s="194" t="s">
        <v>205</v>
      </c>
      <c r="B145" s="423" t="s">
        <v>246</v>
      </c>
      <c r="C145" s="423"/>
      <c r="D145" s="423"/>
      <c r="E145" s="194" t="s">
        <v>276</v>
      </c>
      <c r="F145" s="194" t="s">
        <v>277</v>
      </c>
      <c r="G145" s="194" t="s">
        <v>293</v>
      </c>
      <c r="H145" s="131"/>
      <c r="I145" s="131"/>
      <c r="J145" s="131"/>
    </row>
    <row r="146" spans="1:10" s="190" customFormat="1" ht="12.75">
      <c r="A146" s="195">
        <v>1</v>
      </c>
      <c r="B146" s="424">
        <v>2</v>
      </c>
      <c r="C146" s="424"/>
      <c r="D146" s="424"/>
      <c r="E146" s="195">
        <v>3</v>
      </c>
      <c r="F146" s="195">
        <v>4</v>
      </c>
      <c r="G146" s="195">
        <v>5</v>
      </c>
      <c r="H146" s="131"/>
      <c r="I146" s="131"/>
      <c r="J146" s="131"/>
    </row>
    <row r="147" spans="1:10" s="190" customFormat="1" ht="12.75">
      <c r="A147" s="196" t="s">
        <v>133</v>
      </c>
      <c r="B147" s="419"/>
      <c r="C147" s="420"/>
      <c r="D147" s="420"/>
      <c r="E147" s="207"/>
      <c r="F147" s="206"/>
      <c r="G147" s="198"/>
      <c r="H147" s="131"/>
      <c r="I147" s="131"/>
      <c r="J147" s="131"/>
    </row>
    <row r="148" spans="1:10" s="190" customFormat="1" ht="12.75">
      <c r="A148" s="421" t="s">
        <v>219</v>
      </c>
      <c r="B148" s="421"/>
      <c r="C148" s="421"/>
      <c r="D148" s="421"/>
      <c r="E148" s="199"/>
      <c r="F148" s="200" t="s">
        <v>6</v>
      </c>
      <c r="G148" s="201">
        <f>G147</f>
        <v>0</v>
      </c>
      <c r="H148" s="131"/>
      <c r="I148" s="131"/>
      <c r="J148" s="131"/>
    </row>
    <row r="149" spans="1:10" s="190" customFormat="1" ht="6.75" customHeight="1" hidden="1">
      <c r="A149" s="131"/>
      <c r="B149" s="131"/>
      <c r="C149" s="131"/>
      <c r="D149" s="131"/>
      <c r="E149" s="131"/>
      <c r="F149" s="117"/>
      <c r="G149" s="131"/>
      <c r="H149" s="131"/>
      <c r="I149" s="131"/>
      <c r="J149" s="131"/>
    </row>
    <row r="150" spans="1:10" s="190" customFormat="1" ht="11.25" customHeight="1">
      <c r="A150" s="393" t="s">
        <v>285</v>
      </c>
      <c r="B150" s="393"/>
      <c r="C150" s="393"/>
      <c r="D150" s="393"/>
      <c r="E150" s="393"/>
      <c r="F150" s="393"/>
      <c r="G150" s="393"/>
      <c r="H150" s="393"/>
      <c r="I150" s="393"/>
      <c r="J150" s="393"/>
    </row>
    <row r="151" spans="1:10" s="190" customFormat="1" ht="11.25" customHeight="1">
      <c r="A151" s="120"/>
      <c r="B151" s="120"/>
      <c r="C151" s="120"/>
      <c r="D151" s="120"/>
      <c r="E151" s="120"/>
      <c r="F151" s="120"/>
      <c r="G151" s="120"/>
      <c r="H151" s="120"/>
      <c r="I151" s="120"/>
      <c r="J151" s="120"/>
    </row>
    <row r="152" spans="1:3" ht="14.25">
      <c r="A152" s="170" t="s">
        <v>200</v>
      </c>
      <c r="C152" s="171">
        <v>244</v>
      </c>
    </row>
    <row r="153" spans="1:4" ht="14.25" customHeight="1">
      <c r="A153" s="131" t="s">
        <v>202</v>
      </c>
      <c r="D153" s="119" t="s">
        <v>304</v>
      </c>
    </row>
    <row r="154" ht="12.75">
      <c r="A154" s="119" t="s">
        <v>286</v>
      </c>
    </row>
    <row r="155" spans="1:8" ht="43.5" customHeight="1">
      <c r="A155" s="126" t="s">
        <v>205</v>
      </c>
      <c r="B155" s="386" t="s">
        <v>246</v>
      </c>
      <c r="C155" s="399"/>
      <c r="D155" s="387"/>
      <c r="E155" s="126" t="s">
        <v>247</v>
      </c>
      <c r="F155" s="126" t="s">
        <v>248</v>
      </c>
      <c r="G155" s="126" t="s">
        <v>249</v>
      </c>
      <c r="H155" s="151" t="s">
        <v>225</v>
      </c>
    </row>
    <row r="156" spans="1:8" ht="12.75">
      <c r="A156" s="128">
        <v>1</v>
      </c>
      <c r="B156" s="388">
        <v>2</v>
      </c>
      <c r="C156" s="400"/>
      <c r="D156" s="389"/>
      <c r="E156" s="128">
        <v>3</v>
      </c>
      <c r="F156" s="128">
        <v>4</v>
      </c>
      <c r="G156" s="128">
        <v>5</v>
      </c>
      <c r="H156" s="128">
        <v>6</v>
      </c>
    </row>
    <row r="157" spans="1:8" ht="12.75">
      <c r="A157" s="158" t="s">
        <v>133</v>
      </c>
      <c r="B157" s="373" t="s">
        <v>295</v>
      </c>
      <c r="C157" s="432"/>
      <c r="D157" s="433"/>
      <c r="E157" s="172"/>
      <c r="F157" s="161">
        <v>12</v>
      </c>
      <c r="G157" s="257">
        <f>H157/F157</f>
        <v>3083.3333333333335</v>
      </c>
      <c r="H157" s="142">
        <f>'ПФХД 2019'!I160</f>
        <v>37000</v>
      </c>
    </row>
    <row r="158" spans="1:8" ht="12.75">
      <c r="A158" s="376" t="s">
        <v>250</v>
      </c>
      <c r="B158" s="377"/>
      <c r="C158" s="377"/>
      <c r="D158" s="378"/>
      <c r="E158" s="156" t="s">
        <v>6</v>
      </c>
      <c r="F158" s="156" t="s">
        <v>6</v>
      </c>
      <c r="G158" s="156" t="s">
        <v>6</v>
      </c>
      <c r="H158" s="145">
        <f>SUM(H157:H157)</f>
        <v>37000</v>
      </c>
    </row>
    <row r="159" ht="11.25" customHeight="1"/>
    <row r="160" ht="13.5" customHeight="1">
      <c r="A160" s="119" t="s">
        <v>284</v>
      </c>
    </row>
    <row r="161" spans="1:9" ht="38.25">
      <c r="A161" s="126" t="s">
        <v>205</v>
      </c>
      <c r="B161" s="386" t="s">
        <v>246</v>
      </c>
      <c r="C161" s="399"/>
      <c r="D161" s="387"/>
      <c r="E161" s="126" t="s">
        <v>251</v>
      </c>
      <c r="F161" s="126" t="s">
        <v>252</v>
      </c>
      <c r="G161" s="126" t="s">
        <v>253</v>
      </c>
      <c r="I161" s="230"/>
    </row>
    <row r="162" spans="1:7" ht="12.75">
      <c r="A162" s="128">
        <v>1</v>
      </c>
      <c r="B162" s="388">
        <v>2</v>
      </c>
      <c r="C162" s="400"/>
      <c r="D162" s="389"/>
      <c r="E162" s="128">
        <v>3</v>
      </c>
      <c r="F162" s="128">
        <v>4</v>
      </c>
      <c r="G162" s="128">
        <v>5</v>
      </c>
    </row>
    <row r="163" spans="1:7" ht="21" customHeight="1">
      <c r="A163" s="158" t="s">
        <v>133</v>
      </c>
      <c r="B163" s="373" t="s">
        <v>254</v>
      </c>
      <c r="C163" s="374"/>
      <c r="D163" s="375"/>
      <c r="E163" s="161"/>
      <c r="F163" s="162"/>
      <c r="G163" s="142">
        <f>'ПФХД 2019'!I161</f>
        <v>30000</v>
      </c>
    </row>
    <row r="164" spans="1:7" ht="14.25" customHeight="1">
      <c r="A164" s="376" t="s">
        <v>219</v>
      </c>
      <c r="B164" s="377"/>
      <c r="C164" s="377"/>
      <c r="D164" s="378"/>
      <c r="E164" s="156" t="s">
        <v>6</v>
      </c>
      <c r="F164" s="156" t="s">
        <v>6</v>
      </c>
      <c r="G164" s="145">
        <f>SUM(G163:G163)</f>
        <v>30000</v>
      </c>
    </row>
    <row r="165" ht="7.5" customHeight="1"/>
    <row r="166" ht="12.75" customHeight="1">
      <c r="A166" s="119" t="s">
        <v>287</v>
      </c>
    </row>
    <row r="167" spans="1:8" ht="38.25">
      <c r="A167" s="126" t="s">
        <v>205</v>
      </c>
      <c r="B167" s="395" t="s">
        <v>16</v>
      </c>
      <c r="C167" s="395"/>
      <c r="D167" s="395"/>
      <c r="E167" s="126" t="s">
        <v>255</v>
      </c>
      <c r="F167" s="126" t="s">
        <v>256</v>
      </c>
      <c r="G167" s="126" t="s">
        <v>257</v>
      </c>
      <c r="H167" s="126" t="s">
        <v>258</v>
      </c>
    </row>
    <row r="168" spans="1:8" ht="12.75">
      <c r="A168" s="128">
        <v>1</v>
      </c>
      <c r="B168" s="405">
        <v>2</v>
      </c>
      <c r="C168" s="405"/>
      <c r="D168" s="405"/>
      <c r="E168" s="128">
        <v>4</v>
      </c>
      <c r="F168" s="128">
        <v>5</v>
      </c>
      <c r="G168" s="128">
        <v>6</v>
      </c>
      <c r="H168" s="128">
        <v>6</v>
      </c>
    </row>
    <row r="169" spans="1:12" ht="12.75">
      <c r="A169" s="161">
        <v>1</v>
      </c>
      <c r="B169" s="427" t="s">
        <v>296</v>
      </c>
      <c r="C169" s="430"/>
      <c r="D169" s="431"/>
      <c r="E169" s="232">
        <f>H169/F169</f>
        <v>0</v>
      </c>
      <c r="F169" s="213">
        <v>5.5</v>
      </c>
      <c r="G169" s="173"/>
      <c r="H169" s="174">
        <v>0</v>
      </c>
      <c r="L169" s="131"/>
    </row>
    <row r="170" spans="1:12" ht="12.75">
      <c r="A170" s="161">
        <v>2</v>
      </c>
      <c r="B170" s="427" t="s">
        <v>297</v>
      </c>
      <c r="C170" s="428"/>
      <c r="D170" s="429"/>
      <c r="E170" s="232">
        <f>H170/F170</f>
        <v>0</v>
      </c>
      <c r="F170" s="213">
        <v>1520</v>
      </c>
      <c r="G170" s="173"/>
      <c r="H170" s="174">
        <v>0</v>
      </c>
      <c r="L170" s="131"/>
    </row>
    <row r="171" spans="1:12" ht="12.75">
      <c r="A171" s="161">
        <v>3</v>
      </c>
      <c r="B171" s="427" t="s">
        <v>298</v>
      </c>
      <c r="C171" s="428"/>
      <c r="D171" s="429"/>
      <c r="E171" s="232">
        <f>H171/F171</f>
        <v>4989.485757981265</v>
      </c>
      <c r="F171" s="213">
        <v>16.7392</v>
      </c>
      <c r="G171" s="173"/>
      <c r="H171" s="174">
        <f>K172-H173</f>
        <v>83520</v>
      </c>
      <c r="K171" s="234">
        <f>'ПФХД 2019'!I162</f>
        <v>180000</v>
      </c>
      <c r="L171" s="131"/>
    </row>
    <row r="172" spans="1:11" ht="12.75">
      <c r="A172" s="161">
        <v>4</v>
      </c>
      <c r="B172" s="427" t="s">
        <v>299</v>
      </c>
      <c r="C172" s="428"/>
      <c r="D172" s="429"/>
      <c r="E172" s="232">
        <f>H172/F172</f>
        <v>5067.226890756303</v>
      </c>
      <c r="F172" s="213">
        <v>19.04</v>
      </c>
      <c r="G172" s="173"/>
      <c r="H172" s="174">
        <f>K173</f>
        <v>96480</v>
      </c>
      <c r="K172" s="235">
        <f>K171*0.464</f>
        <v>83520</v>
      </c>
    </row>
    <row r="173" spans="1:12" ht="12.75">
      <c r="A173" s="161">
        <v>5</v>
      </c>
      <c r="B173" s="427" t="s">
        <v>300</v>
      </c>
      <c r="C173" s="428"/>
      <c r="D173" s="429"/>
      <c r="E173" s="232">
        <v>59.9466</v>
      </c>
      <c r="F173" s="213">
        <v>427.16</v>
      </c>
      <c r="G173" s="173"/>
      <c r="H173" s="174">
        <v>0</v>
      </c>
      <c r="K173" s="235">
        <f>K171-K172</f>
        <v>96480</v>
      </c>
      <c r="L173" s="131"/>
    </row>
    <row r="174" spans="1:12" ht="12.75">
      <c r="A174" s="434" t="s">
        <v>219</v>
      </c>
      <c r="B174" s="434"/>
      <c r="C174" s="434"/>
      <c r="D174" s="434"/>
      <c r="E174" s="156" t="s">
        <v>6</v>
      </c>
      <c r="F174" s="156" t="s">
        <v>6</v>
      </c>
      <c r="G174" s="156" t="s">
        <v>6</v>
      </c>
      <c r="H174" s="145">
        <f>SUM(H169:H173)</f>
        <v>180000</v>
      </c>
      <c r="K174" s="190">
        <v>0</v>
      </c>
      <c r="L174" s="228">
        <f>H174-K174</f>
        <v>180000</v>
      </c>
    </row>
    <row r="175" spans="1:8" ht="12.75">
      <c r="A175" s="177"/>
      <c r="B175" s="177"/>
      <c r="C175" s="177"/>
      <c r="D175" s="177"/>
      <c r="E175" s="181"/>
      <c r="F175" s="181"/>
      <c r="G175" s="181"/>
      <c r="H175" s="182"/>
    </row>
    <row r="176" spans="1:15" ht="12.75">
      <c r="A176" s="191" t="s">
        <v>288</v>
      </c>
      <c r="K176" s="227"/>
      <c r="L176" s="227"/>
      <c r="M176" s="227"/>
      <c r="N176" s="227"/>
      <c r="O176" s="227"/>
    </row>
    <row r="177" spans="1:15" ht="37.5" customHeight="1">
      <c r="A177" s="194" t="s">
        <v>205</v>
      </c>
      <c r="B177" s="423" t="s">
        <v>246</v>
      </c>
      <c r="C177" s="423"/>
      <c r="D177" s="423"/>
      <c r="E177" s="194" t="s">
        <v>263</v>
      </c>
      <c r="F177" s="214" t="s">
        <v>301</v>
      </c>
      <c r="G177" s="194" t="s">
        <v>302</v>
      </c>
      <c r="H177" s="216"/>
      <c r="I177" s="233"/>
      <c r="K177" s="227"/>
      <c r="L177" s="227"/>
      <c r="M177" s="227"/>
      <c r="N177" s="227"/>
      <c r="O177" s="227"/>
    </row>
    <row r="178" spans="1:15" ht="12.75">
      <c r="A178" s="195">
        <v>1</v>
      </c>
      <c r="B178" s="424">
        <v>2</v>
      </c>
      <c r="C178" s="424"/>
      <c r="D178" s="424"/>
      <c r="E178" s="195">
        <v>3</v>
      </c>
      <c r="F178" s="215">
        <v>4</v>
      </c>
      <c r="G178" s="195">
        <v>5</v>
      </c>
      <c r="H178" s="217"/>
      <c r="K178" s="227"/>
      <c r="L178" s="227"/>
      <c r="M178" s="227"/>
      <c r="N178" s="227"/>
      <c r="O178" s="227"/>
    </row>
    <row r="179" spans="1:15" ht="12.75">
      <c r="A179" s="196" t="s">
        <v>133</v>
      </c>
      <c r="B179" s="419" t="s">
        <v>303</v>
      </c>
      <c r="C179" s="420"/>
      <c r="D179" s="420"/>
      <c r="E179" s="207"/>
      <c r="F179" s="219"/>
      <c r="G179" s="198">
        <f>'ПФХД 2019'!I163</f>
        <v>30000</v>
      </c>
      <c r="H179" s="218"/>
      <c r="K179" s="227"/>
      <c r="L179" s="227"/>
      <c r="M179" s="227"/>
      <c r="N179" s="227"/>
      <c r="O179" s="227"/>
    </row>
    <row r="180" spans="1:15" ht="12.75">
      <c r="A180" s="421" t="s">
        <v>219</v>
      </c>
      <c r="B180" s="421"/>
      <c r="C180" s="421"/>
      <c r="D180" s="421"/>
      <c r="E180" s="199"/>
      <c r="F180" s="220" t="s">
        <v>6</v>
      </c>
      <c r="G180" s="201">
        <f>G179</f>
        <v>30000</v>
      </c>
      <c r="H180" s="205"/>
      <c r="K180" s="227"/>
      <c r="L180" s="227"/>
      <c r="M180" s="227"/>
      <c r="N180" s="227"/>
      <c r="O180" s="227"/>
    </row>
    <row r="182" ht="12.75">
      <c r="A182" s="119" t="s">
        <v>289</v>
      </c>
    </row>
    <row r="183" spans="1:7" ht="12.75">
      <c r="A183" t="s">
        <v>202</v>
      </c>
      <c r="B183"/>
      <c r="C183"/>
      <c r="D183" s="191" t="s">
        <v>304</v>
      </c>
      <c r="E183"/>
      <c r="F183" s="193"/>
      <c r="G183"/>
    </row>
    <row r="184" spans="1:9" ht="38.25" customHeight="1">
      <c r="A184" s="175" t="s">
        <v>205</v>
      </c>
      <c r="B184" s="407" t="s">
        <v>16</v>
      </c>
      <c r="C184" s="408"/>
      <c r="D184" s="408"/>
      <c r="E184" s="408"/>
      <c r="F184" s="408"/>
      <c r="G184" s="408"/>
      <c r="H184" s="409"/>
      <c r="I184" s="175" t="s">
        <v>259</v>
      </c>
    </row>
    <row r="185" spans="1:9" ht="12.75" customHeight="1">
      <c r="A185" s="128">
        <v>1</v>
      </c>
      <c r="B185" s="388">
        <v>2</v>
      </c>
      <c r="C185" s="400"/>
      <c r="D185" s="400"/>
      <c r="E185" s="400"/>
      <c r="F185" s="400"/>
      <c r="G185" s="400"/>
      <c r="H185" s="389"/>
      <c r="I185" s="128">
        <v>3</v>
      </c>
    </row>
    <row r="186" spans="1:9" ht="152.25" customHeight="1">
      <c r="A186" s="179">
        <v>1</v>
      </c>
      <c r="B186" s="379" t="s">
        <v>307</v>
      </c>
      <c r="C186" s="380"/>
      <c r="D186" s="380"/>
      <c r="E186" s="380"/>
      <c r="F186" s="380"/>
      <c r="G186" s="380"/>
      <c r="H186" s="381"/>
      <c r="I186" s="231">
        <f>'ПФХД 2019'!I164</f>
        <v>650000</v>
      </c>
    </row>
    <row r="187" spans="1:9" ht="12.75">
      <c r="A187" s="382" t="s">
        <v>219</v>
      </c>
      <c r="B187" s="383"/>
      <c r="C187" s="383"/>
      <c r="D187" s="383"/>
      <c r="E187" s="383"/>
      <c r="F187" s="383"/>
      <c r="G187" s="383"/>
      <c r="H187" s="384"/>
      <c r="I187" s="145">
        <f>SUM(I186:I186)</f>
        <v>650000</v>
      </c>
    </row>
    <row r="188" ht="7.5" customHeight="1"/>
    <row r="189" spans="1:15" s="117" customFormat="1" ht="12.75" customHeight="1">
      <c r="A189" s="131"/>
      <c r="B189" s="131"/>
      <c r="C189" s="131"/>
      <c r="D189" s="131"/>
      <c r="E189" s="131"/>
      <c r="G189" s="131"/>
      <c r="H189" s="131"/>
      <c r="I189" s="131"/>
      <c r="K189" s="169"/>
      <c r="L189" s="169"/>
      <c r="M189" s="169"/>
      <c r="N189" s="169"/>
      <c r="O189" s="169"/>
    </row>
    <row r="190" spans="1:15" s="117" customFormat="1" ht="12.75" customHeight="1">
      <c r="A190" s="119" t="s">
        <v>312</v>
      </c>
      <c r="B190" s="131"/>
      <c r="C190" s="131"/>
      <c r="D190" s="131"/>
      <c r="E190" s="131"/>
      <c r="G190" s="131"/>
      <c r="H190" s="131"/>
      <c r="I190" s="131"/>
      <c r="K190" s="169"/>
      <c r="L190" s="169"/>
      <c r="M190" s="169"/>
      <c r="N190" s="169"/>
      <c r="O190" s="169"/>
    </row>
    <row r="191" spans="1:15" s="117" customFormat="1" ht="12.75" customHeight="1">
      <c r="A191" t="s">
        <v>202</v>
      </c>
      <c r="B191"/>
      <c r="C191"/>
      <c r="D191" s="191" t="s">
        <v>304</v>
      </c>
      <c r="E191"/>
      <c r="F191" s="193"/>
      <c r="G191"/>
      <c r="H191" s="131"/>
      <c r="I191" s="131"/>
      <c r="K191" s="169"/>
      <c r="L191" s="169"/>
      <c r="M191" s="169"/>
      <c r="N191" s="169"/>
      <c r="O191" s="169"/>
    </row>
    <row r="192" spans="1:15" s="117" customFormat="1" ht="12.75" customHeight="1">
      <c r="A192" s="175" t="s">
        <v>205</v>
      </c>
      <c r="B192" s="407" t="s">
        <v>16</v>
      </c>
      <c r="C192" s="408"/>
      <c r="D192" s="408"/>
      <c r="E192" s="408"/>
      <c r="F192" s="408"/>
      <c r="G192" s="408"/>
      <c r="H192" s="409"/>
      <c r="I192" s="175" t="s">
        <v>259</v>
      </c>
      <c r="K192" s="169"/>
      <c r="L192" s="169"/>
      <c r="M192" s="169"/>
      <c r="N192" s="169"/>
      <c r="O192" s="169"/>
    </row>
    <row r="193" spans="1:15" s="117" customFormat="1" ht="12.75" customHeight="1">
      <c r="A193" s="128">
        <v>1</v>
      </c>
      <c r="B193" s="388">
        <v>2</v>
      </c>
      <c r="C193" s="400"/>
      <c r="D193" s="400"/>
      <c r="E193" s="400"/>
      <c r="F193" s="400"/>
      <c r="G193" s="400"/>
      <c r="H193" s="389"/>
      <c r="I193" s="128">
        <v>3</v>
      </c>
      <c r="K193" s="169"/>
      <c r="L193" s="169"/>
      <c r="M193" s="169"/>
      <c r="N193" s="169"/>
      <c r="O193" s="169"/>
    </row>
    <row r="194" spans="1:15" s="117" customFormat="1" ht="78" customHeight="1">
      <c r="A194" s="179">
        <v>1</v>
      </c>
      <c r="B194" s="379" t="s">
        <v>351</v>
      </c>
      <c r="C194" s="380"/>
      <c r="D194" s="380"/>
      <c r="E194" s="380"/>
      <c r="F194" s="380"/>
      <c r="G194" s="380"/>
      <c r="H194" s="381"/>
      <c r="I194" s="231">
        <f>'ПФХД 2019'!I165</f>
        <v>450000</v>
      </c>
      <c r="K194" s="169"/>
      <c r="L194" s="169"/>
      <c r="M194" s="169"/>
      <c r="N194" s="169"/>
      <c r="O194" s="169"/>
    </row>
    <row r="195" spans="1:15" s="117" customFormat="1" ht="12.75" customHeight="1">
      <c r="A195" s="382" t="s">
        <v>219</v>
      </c>
      <c r="B195" s="383"/>
      <c r="C195" s="383"/>
      <c r="D195" s="383"/>
      <c r="E195" s="383"/>
      <c r="F195" s="383"/>
      <c r="G195" s="383"/>
      <c r="H195" s="384"/>
      <c r="I195" s="145">
        <f>SUM(I194:I194)</f>
        <v>450000</v>
      </c>
      <c r="K195" s="169"/>
      <c r="L195" s="169"/>
      <c r="M195" s="169"/>
      <c r="N195" s="169"/>
      <c r="O195" s="169"/>
    </row>
    <row r="196" spans="1:15" s="117" customFormat="1" ht="12.75" customHeight="1">
      <c r="A196" s="177"/>
      <c r="B196" s="177"/>
      <c r="C196" s="177"/>
      <c r="D196" s="177"/>
      <c r="E196" s="177"/>
      <c r="F196" s="177"/>
      <c r="G196" s="177"/>
      <c r="H196" s="177"/>
      <c r="I196" s="182"/>
      <c r="K196" s="169"/>
      <c r="L196" s="169"/>
      <c r="M196" s="169"/>
      <c r="N196" s="169"/>
      <c r="O196" s="169"/>
    </row>
    <row r="199" spans="1:10" ht="12.75">
      <c r="A199" s="119" t="s">
        <v>200</v>
      </c>
      <c r="C199" s="124" t="s">
        <v>352</v>
      </c>
      <c r="J199" s="240"/>
    </row>
    <row r="200" spans="1:4" ht="12.75">
      <c r="A200" s="131" t="s">
        <v>202</v>
      </c>
      <c r="D200" s="119" t="s">
        <v>304</v>
      </c>
    </row>
    <row r="201" ht="12.75">
      <c r="A201" s="119" t="s">
        <v>290</v>
      </c>
    </row>
    <row r="202" spans="1:7" ht="25.5">
      <c r="A202" s="175" t="s">
        <v>205</v>
      </c>
      <c r="B202" s="407" t="s">
        <v>246</v>
      </c>
      <c r="C202" s="408"/>
      <c r="D202" s="408"/>
      <c r="E202" s="409"/>
      <c r="F202" s="175" t="s">
        <v>263</v>
      </c>
      <c r="G202" s="175" t="s">
        <v>282</v>
      </c>
    </row>
    <row r="203" spans="1:7" ht="12.75">
      <c r="A203" s="128">
        <v>1</v>
      </c>
      <c r="B203" s="388">
        <v>2</v>
      </c>
      <c r="C203" s="400"/>
      <c r="D203" s="400"/>
      <c r="E203" s="389"/>
      <c r="F203" s="128">
        <v>3</v>
      </c>
      <c r="G203" s="128">
        <v>4</v>
      </c>
    </row>
    <row r="204" spans="1:7" ht="12.75">
      <c r="A204" s="128">
        <v>1</v>
      </c>
      <c r="B204" s="411" t="s">
        <v>353</v>
      </c>
      <c r="C204" s="412"/>
      <c r="D204" s="412"/>
      <c r="E204" s="413"/>
      <c r="F204" s="128"/>
      <c r="G204" s="242">
        <f>'ПФХД 2019'!I166</f>
        <v>100000</v>
      </c>
    </row>
    <row r="205" spans="1:7" ht="12.75">
      <c r="A205" s="382" t="s">
        <v>219</v>
      </c>
      <c r="B205" s="383"/>
      <c r="C205" s="383"/>
      <c r="D205" s="383"/>
      <c r="E205" s="384"/>
      <c r="F205" s="156" t="s">
        <v>6</v>
      </c>
      <c r="G205" s="145">
        <f>SUM(G204:G204)</f>
        <v>100000</v>
      </c>
    </row>
    <row r="207" spans="1:9" ht="12.75">
      <c r="A207" s="240" t="s">
        <v>306</v>
      </c>
      <c r="B207" s="240"/>
      <c r="C207" s="240"/>
      <c r="D207" s="240"/>
      <c r="E207" s="240"/>
      <c r="F207" s="240"/>
      <c r="G207" s="240"/>
      <c r="H207" s="240"/>
      <c r="I207" s="240"/>
    </row>
    <row r="208" ht="14.25" customHeight="1">
      <c r="A208" s="119" t="s">
        <v>291</v>
      </c>
    </row>
    <row r="209" spans="1:8" ht="25.5">
      <c r="A209" s="178" t="s">
        <v>205</v>
      </c>
      <c r="B209" s="386" t="s">
        <v>246</v>
      </c>
      <c r="C209" s="399"/>
      <c r="D209" s="399"/>
      <c r="E209" s="399"/>
      <c r="F209" s="399"/>
      <c r="G209" s="387"/>
      <c r="H209" s="178" t="s">
        <v>314</v>
      </c>
    </row>
    <row r="210" spans="1:8" ht="12.75">
      <c r="A210" s="128">
        <v>1</v>
      </c>
      <c r="B210" s="388">
        <v>2</v>
      </c>
      <c r="C210" s="400"/>
      <c r="D210" s="400"/>
      <c r="E210" s="400"/>
      <c r="F210" s="400"/>
      <c r="G210" s="389"/>
      <c r="H210" s="128">
        <v>3</v>
      </c>
    </row>
    <row r="211" spans="1:8" ht="128.25" customHeight="1">
      <c r="A211" s="221">
        <v>1</v>
      </c>
      <c r="B211" s="416" t="s">
        <v>315</v>
      </c>
      <c r="C211" s="417"/>
      <c r="D211" s="417"/>
      <c r="E211" s="417"/>
      <c r="F211" s="417"/>
      <c r="G211" s="418"/>
      <c r="H211" s="231">
        <f>'ПФХД 2019'!I168</f>
        <v>465000</v>
      </c>
    </row>
    <row r="212" spans="1:15" s="117" customFormat="1" ht="12.75">
      <c r="A212" s="382" t="s">
        <v>219</v>
      </c>
      <c r="B212" s="383"/>
      <c r="C212" s="383"/>
      <c r="D212" s="383"/>
      <c r="E212" s="383"/>
      <c r="F212" s="383"/>
      <c r="G212" s="384"/>
      <c r="H212" s="145">
        <f>SUM(H211:H211)</f>
        <v>465000</v>
      </c>
      <c r="I212" s="131"/>
      <c r="K212" s="190"/>
      <c r="L212" s="190"/>
      <c r="M212" s="169"/>
      <c r="N212" s="169"/>
      <c r="O212" s="169"/>
    </row>
    <row r="213" spans="1:15" s="117" customFormat="1" ht="12.75">
      <c r="A213" s="131"/>
      <c r="B213" s="131"/>
      <c r="C213" s="131"/>
      <c r="D213" s="131"/>
      <c r="E213" s="131"/>
      <c r="G213" s="131"/>
      <c r="H213" s="131"/>
      <c r="I213" s="131"/>
      <c r="K213" s="169"/>
      <c r="L213" s="169"/>
      <c r="M213" s="169"/>
      <c r="N213" s="169"/>
      <c r="O213" s="169"/>
    </row>
    <row r="214" spans="1:15" s="117" customFormat="1" ht="12.75">
      <c r="A214" s="119" t="s">
        <v>357</v>
      </c>
      <c r="B214" s="131"/>
      <c r="C214" s="131"/>
      <c r="D214" s="131"/>
      <c r="E214" s="131"/>
      <c r="G214" s="131"/>
      <c r="H214" s="131"/>
      <c r="I214" s="131"/>
      <c r="K214" s="169"/>
      <c r="L214" s="169"/>
      <c r="M214" s="169"/>
      <c r="N214" s="169"/>
      <c r="O214" s="169"/>
    </row>
    <row r="215" spans="1:15" s="117" customFormat="1" ht="12.75">
      <c r="A215" t="s">
        <v>202</v>
      </c>
      <c r="B215"/>
      <c r="C215"/>
      <c r="D215" s="191" t="s">
        <v>304</v>
      </c>
      <c r="E215"/>
      <c r="F215" s="193"/>
      <c r="G215"/>
      <c r="H215" s="131"/>
      <c r="I215" s="131"/>
      <c r="K215" s="169"/>
      <c r="L215" s="169"/>
      <c r="M215" s="169"/>
      <c r="N215" s="169"/>
      <c r="O215" s="169"/>
    </row>
    <row r="216" spans="1:15" s="119" customFormat="1" ht="22.5" customHeight="1">
      <c r="A216" s="178" t="s">
        <v>205</v>
      </c>
      <c r="B216" s="386" t="s">
        <v>246</v>
      </c>
      <c r="C216" s="399"/>
      <c r="D216" s="399"/>
      <c r="E216" s="399"/>
      <c r="F216" s="399"/>
      <c r="G216" s="387"/>
      <c r="H216" s="178" t="s">
        <v>314</v>
      </c>
      <c r="I216" s="131"/>
      <c r="K216" s="224"/>
      <c r="L216" s="224"/>
      <c r="M216" s="224"/>
      <c r="N216" s="224"/>
      <c r="O216" s="224"/>
    </row>
    <row r="217" spans="1:15" s="119" customFormat="1" ht="13.5" customHeight="1">
      <c r="A217" s="128">
        <v>1</v>
      </c>
      <c r="B217" s="388">
        <v>2</v>
      </c>
      <c r="C217" s="400"/>
      <c r="D217" s="400"/>
      <c r="E217" s="400"/>
      <c r="F217" s="400"/>
      <c r="G217" s="389"/>
      <c r="H217" s="128">
        <v>3</v>
      </c>
      <c r="I217" s="117"/>
      <c r="K217" s="224"/>
      <c r="L217" s="224"/>
      <c r="M217" s="224"/>
      <c r="N217" s="224"/>
      <c r="O217" s="224"/>
    </row>
    <row r="218" spans="1:15" s="119" customFormat="1" ht="105" customHeight="1">
      <c r="A218" s="221">
        <v>1</v>
      </c>
      <c r="B218" s="416" t="s">
        <v>316</v>
      </c>
      <c r="C218" s="417"/>
      <c r="D218" s="417"/>
      <c r="E218" s="417"/>
      <c r="F218" s="417"/>
      <c r="G218" s="418"/>
      <c r="H218" s="231">
        <f>'ПФХД 2019'!I170</f>
        <v>920000</v>
      </c>
      <c r="I218" s="117"/>
      <c r="K218" s="224"/>
      <c r="L218" s="224"/>
      <c r="M218" s="224"/>
      <c r="N218" s="224"/>
      <c r="O218" s="224"/>
    </row>
    <row r="219" spans="1:12" ht="12.75">
      <c r="A219" s="382" t="s">
        <v>219</v>
      </c>
      <c r="B219" s="383"/>
      <c r="C219" s="383"/>
      <c r="D219" s="383"/>
      <c r="E219" s="383"/>
      <c r="F219" s="383"/>
      <c r="G219" s="384"/>
      <c r="H219" s="145">
        <f>SUM(H218:H218)</f>
        <v>920000</v>
      </c>
      <c r="I219" s="119"/>
      <c r="K219" s="224"/>
      <c r="L219" s="224"/>
    </row>
    <row r="220" spans="1:10" s="190" customFormat="1" ht="12.75">
      <c r="A220" s="180"/>
      <c r="B220" s="180"/>
      <c r="C220" s="180"/>
      <c r="D220" s="180"/>
      <c r="E220" s="180"/>
      <c r="F220" s="181"/>
      <c r="G220" s="181"/>
      <c r="H220" s="182"/>
      <c r="I220" s="183"/>
      <c r="J220" s="131"/>
    </row>
    <row r="221" spans="1:10" ht="12.75">
      <c r="A221" s="119" t="s">
        <v>200</v>
      </c>
      <c r="C221" s="124" t="s">
        <v>355</v>
      </c>
      <c r="J221" s="240"/>
    </row>
    <row r="222" spans="1:4" ht="12.75">
      <c r="A222" s="131" t="s">
        <v>202</v>
      </c>
      <c r="D222" s="119" t="s">
        <v>304</v>
      </c>
    </row>
    <row r="223" ht="12.75">
      <c r="A223" s="119" t="s">
        <v>290</v>
      </c>
    </row>
    <row r="224" spans="1:7" ht="25.5">
      <c r="A224" s="175" t="s">
        <v>205</v>
      </c>
      <c r="B224" s="407" t="s">
        <v>246</v>
      </c>
      <c r="C224" s="408"/>
      <c r="D224" s="408"/>
      <c r="E224" s="409"/>
      <c r="F224" s="175" t="s">
        <v>263</v>
      </c>
      <c r="G224" s="175" t="s">
        <v>282</v>
      </c>
    </row>
    <row r="225" spans="1:7" ht="12.75">
      <c r="A225" s="128">
        <v>1</v>
      </c>
      <c r="B225" s="388">
        <v>2</v>
      </c>
      <c r="C225" s="400"/>
      <c r="D225" s="400"/>
      <c r="E225" s="389"/>
      <c r="F225" s="128">
        <v>3</v>
      </c>
      <c r="G225" s="128">
        <v>4</v>
      </c>
    </row>
    <row r="226" spans="1:7" ht="12.75">
      <c r="A226" s="128">
        <v>1</v>
      </c>
      <c r="B226" s="411" t="s">
        <v>356</v>
      </c>
      <c r="C226" s="412"/>
      <c r="D226" s="412"/>
      <c r="E226" s="413"/>
      <c r="F226" s="128"/>
      <c r="G226" s="242">
        <f>'ПФХД 2019'!I171</f>
        <v>40000</v>
      </c>
    </row>
    <row r="227" spans="1:7" ht="12.75">
      <c r="A227" s="382" t="s">
        <v>219</v>
      </c>
      <c r="B227" s="383"/>
      <c r="C227" s="383"/>
      <c r="D227" s="383"/>
      <c r="E227" s="384"/>
      <c r="F227" s="156" t="s">
        <v>6</v>
      </c>
      <c r="G227" s="145">
        <f>SUM(G226:G226)</f>
        <v>40000</v>
      </c>
    </row>
    <row r="228" spans="1:10" s="190" customFormat="1" ht="12.75">
      <c r="A228" s="180"/>
      <c r="B228" s="180"/>
      <c r="C228" s="180"/>
      <c r="D228" s="180"/>
      <c r="E228" s="180"/>
      <c r="F228" s="181"/>
      <c r="G228" s="181"/>
      <c r="H228" s="182"/>
      <c r="I228" s="131"/>
      <c r="J228" s="131"/>
    </row>
    <row r="229" spans="1:10" s="190" customFormat="1" ht="12.75">
      <c r="A229" s="180"/>
      <c r="B229" s="180"/>
      <c r="C229" s="180"/>
      <c r="D229" s="180"/>
      <c r="E229" s="180"/>
      <c r="F229" s="181"/>
      <c r="G229" s="181"/>
      <c r="H229" s="182"/>
      <c r="I229" s="131"/>
      <c r="J229" s="131"/>
    </row>
    <row r="230" spans="1:10" s="190" customFormat="1" ht="12.75">
      <c r="A230" s="180"/>
      <c r="B230" s="180"/>
      <c r="C230" s="425" t="s">
        <v>269</v>
      </c>
      <c r="D230" s="425"/>
      <c r="E230" s="425"/>
      <c r="F230" s="426"/>
      <c r="G230" s="426"/>
      <c r="H230" s="187" t="s">
        <v>270</v>
      </c>
      <c r="I230" s="131"/>
      <c r="J230" s="131"/>
    </row>
    <row r="231" spans="1:10" s="190" customFormat="1" ht="12.75">
      <c r="A231" s="180"/>
      <c r="B231" s="180"/>
      <c r="C231" s="180"/>
      <c r="D231" s="180"/>
      <c r="E231" s="180"/>
      <c r="F231" s="422" t="s">
        <v>271</v>
      </c>
      <c r="G231" s="422"/>
      <c r="H231" s="189" t="s">
        <v>272</v>
      </c>
      <c r="I231" s="131"/>
      <c r="J231" s="131"/>
    </row>
    <row r="232" spans="1:10" s="190" customFormat="1" ht="12.75">
      <c r="A232" s="180"/>
      <c r="B232" s="180"/>
      <c r="C232" s="180"/>
      <c r="D232" s="180"/>
      <c r="E232" s="180"/>
      <c r="F232" s="188"/>
      <c r="G232" s="188"/>
      <c r="H232" s="189"/>
      <c r="I232" s="131"/>
      <c r="J232" s="131"/>
    </row>
    <row r="233" spans="1:11" s="190" customFormat="1" ht="12.75">
      <c r="A233" s="149"/>
      <c r="B233" s="149"/>
      <c r="C233" s="149"/>
      <c r="D233" s="149"/>
      <c r="E233" s="149"/>
      <c r="F233" s="117"/>
      <c r="G233" s="131"/>
      <c r="H233" s="131"/>
      <c r="I233" s="131"/>
      <c r="J233" s="190">
        <f>J21+G38+G46+I53+G60+G77+G88+G96+G106+G114+G122+G130+G139+G148+H158+G164+H174+G180+I187+I195+G205+H212+H219+G29+G227</f>
        <v>5285200</v>
      </c>
      <c r="K233" s="190">
        <f>'ПФХД 2019'!I123</f>
        <v>5285200</v>
      </c>
    </row>
    <row r="234" spans="1:11" s="190" customFormat="1" ht="12.75">
      <c r="A234" s="131"/>
      <c r="B234" s="131"/>
      <c r="C234" s="131"/>
      <c r="D234" s="131"/>
      <c r="E234" s="131"/>
      <c r="F234" s="117"/>
      <c r="G234" s="131"/>
      <c r="H234" s="131"/>
      <c r="I234" s="131"/>
      <c r="J234" s="131"/>
      <c r="K234" s="190">
        <f>K233-J233</f>
        <v>0</v>
      </c>
    </row>
  </sheetData>
  <sheetProtection/>
  <mergeCells count="143">
    <mergeCell ref="B226:E226"/>
    <mergeCell ref="A227:E227"/>
    <mergeCell ref="C230:E230"/>
    <mergeCell ref="F230:G230"/>
    <mergeCell ref="F231:G231"/>
    <mergeCell ref="B216:G216"/>
    <mergeCell ref="B217:G217"/>
    <mergeCell ref="B218:G218"/>
    <mergeCell ref="A219:G219"/>
    <mergeCell ref="B224:E224"/>
    <mergeCell ref="B225:E225"/>
    <mergeCell ref="B204:E204"/>
    <mergeCell ref="A205:E205"/>
    <mergeCell ref="B209:G209"/>
    <mergeCell ref="B210:G210"/>
    <mergeCell ref="B211:G211"/>
    <mergeCell ref="A212:G212"/>
    <mergeCell ref="B192:H192"/>
    <mergeCell ref="B193:H193"/>
    <mergeCell ref="B194:H194"/>
    <mergeCell ref="A195:H195"/>
    <mergeCell ref="B202:E202"/>
    <mergeCell ref="B203:E203"/>
    <mergeCell ref="B179:D179"/>
    <mergeCell ref="A180:D180"/>
    <mergeCell ref="B184:H184"/>
    <mergeCell ref="B185:H185"/>
    <mergeCell ref="B186:H186"/>
    <mergeCell ref="A187:H187"/>
    <mergeCell ref="B171:D171"/>
    <mergeCell ref="B172:D172"/>
    <mergeCell ref="B173:D173"/>
    <mergeCell ref="A174:D174"/>
    <mergeCell ref="B177:D177"/>
    <mergeCell ref="B178:D178"/>
    <mergeCell ref="B163:D163"/>
    <mergeCell ref="A164:D164"/>
    <mergeCell ref="B167:D167"/>
    <mergeCell ref="B168:D168"/>
    <mergeCell ref="B169:D169"/>
    <mergeCell ref="B170:D170"/>
    <mergeCell ref="B155:D155"/>
    <mergeCell ref="B156:D156"/>
    <mergeCell ref="B157:D157"/>
    <mergeCell ref="A158:D158"/>
    <mergeCell ref="B161:D161"/>
    <mergeCell ref="B162:D162"/>
    <mergeCell ref="A141:J141"/>
    <mergeCell ref="B145:D145"/>
    <mergeCell ref="B146:D146"/>
    <mergeCell ref="B147:D147"/>
    <mergeCell ref="A148:D148"/>
    <mergeCell ref="A150:J150"/>
    <mergeCell ref="A130:D130"/>
    <mergeCell ref="A132:J132"/>
    <mergeCell ref="B136:D136"/>
    <mergeCell ref="B137:D137"/>
    <mergeCell ref="B138:D138"/>
    <mergeCell ref="A139:D139"/>
    <mergeCell ref="B120:E120"/>
    <mergeCell ref="B121:E121"/>
    <mergeCell ref="A122:E122"/>
    <mergeCell ref="B127:D127"/>
    <mergeCell ref="B128:D128"/>
    <mergeCell ref="B129:D129"/>
    <mergeCell ref="A106:D106"/>
    <mergeCell ref="B111:E111"/>
    <mergeCell ref="B112:E112"/>
    <mergeCell ref="B113:E113"/>
    <mergeCell ref="A114:E114"/>
    <mergeCell ref="B119:E119"/>
    <mergeCell ref="A96:D96"/>
    <mergeCell ref="A97:J97"/>
    <mergeCell ref="A99:J99"/>
    <mergeCell ref="B103:D103"/>
    <mergeCell ref="B104:D104"/>
    <mergeCell ref="B105:D105"/>
    <mergeCell ref="B86:D86"/>
    <mergeCell ref="B87:D87"/>
    <mergeCell ref="A88:D88"/>
    <mergeCell ref="B93:D93"/>
    <mergeCell ref="B94:D94"/>
    <mergeCell ref="B95:D95"/>
    <mergeCell ref="B74:E74"/>
    <mergeCell ref="B75:E75"/>
    <mergeCell ref="B76:E76"/>
    <mergeCell ref="B77:E77"/>
    <mergeCell ref="A80:J80"/>
    <mergeCell ref="B85:D85"/>
    <mergeCell ref="B68:E68"/>
    <mergeCell ref="B69:E69"/>
    <mergeCell ref="B70:E70"/>
    <mergeCell ref="B71:E71"/>
    <mergeCell ref="B72:E72"/>
    <mergeCell ref="B73:E73"/>
    <mergeCell ref="B60:C60"/>
    <mergeCell ref="C61:G61"/>
    <mergeCell ref="A63:C63"/>
    <mergeCell ref="A64:G64"/>
    <mergeCell ref="B66:E66"/>
    <mergeCell ref="B67:E67"/>
    <mergeCell ref="B52:H52"/>
    <mergeCell ref="A53:H53"/>
    <mergeCell ref="C54:F54"/>
    <mergeCell ref="B57:C57"/>
    <mergeCell ref="B58:C58"/>
    <mergeCell ref="B59:C59"/>
    <mergeCell ref="B44:D44"/>
    <mergeCell ref="B45:D45"/>
    <mergeCell ref="A46:D46"/>
    <mergeCell ref="C48:F48"/>
    <mergeCell ref="B50:H50"/>
    <mergeCell ref="B51:H51"/>
    <mergeCell ref="B35:C35"/>
    <mergeCell ref="B36:C36"/>
    <mergeCell ref="B37:C37"/>
    <mergeCell ref="B38:C38"/>
    <mergeCell ref="C41:F41"/>
    <mergeCell ref="B43:D43"/>
    <mergeCell ref="B27:C27"/>
    <mergeCell ref="B28:C28"/>
    <mergeCell ref="B29:C29"/>
    <mergeCell ref="A30:J30"/>
    <mergeCell ref="C32:F32"/>
    <mergeCell ref="A33:H33"/>
    <mergeCell ref="I13:I15"/>
    <mergeCell ref="J13:J15"/>
    <mergeCell ref="D14:D15"/>
    <mergeCell ref="E14:G14"/>
    <mergeCell ref="C23:F23"/>
    <mergeCell ref="B26:C26"/>
    <mergeCell ref="A9:C9"/>
    <mergeCell ref="A13:A15"/>
    <mergeCell ref="B13:B15"/>
    <mergeCell ref="C13:C15"/>
    <mergeCell ref="D13:G13"/>
    <mergeCell ref="H13:H15"/>
    <mergeCell ref="A1:J1"/>
    <mergeCell ref="A3:J3"/>
    <mergeCell ref="A4:J4"/>
    <mergeCell ref="A6:J6"/>
    <mergeCell ref="A8:B8"/>
    <mergeCell ref="C8:H8"/>
  </mergeCells>
  <printOptions/>
  <pageMargins left="0.7874015748031497" right="0.11811023622047245" top="0" bottom="0" header="0" footer="0"/>
  <pageSetup fitToHeight="3" horizontalDpi="600" verticalDpi="600" orientation="portrait" paperSize="9" scale="60" r:id="rId1"/>
  <rowBreaks count="3" manualBreakCount="3">
    <brk id="78" max="9" man="1"/>
    <brk id="148" max="9" man="1"/>
    <brk id="19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Николаева</dc:creator>
  <cp:keywords/>
  <dc:description/>
  <cp:lastModifiedBy>Сотрудник</cp:lastModifiedBy>
  <cp:lastPrinted>2019-01-25T13:29:47Z</cp:lastPrinted>
  <dcterms:created xsi:type="dcterms:W3CDTF">2013-01-23T13:39:12Z</dcterms:created>
  <dcterms:modified xsi:type="dcterms:W3CDTF">2019-01-30T06:35:53Z</dcterms:modified>
  <cp:category/>
  <cp:version/>
  <cp:contentType/>
  <cp:contentStatus/>
</cp:coreProperties>
</file>